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011gc-my.sharepoint.com/personal/stevan_manokaran_osfi-bsif_gc_ca/Documents/Documents/01. SCSE/Revised Versions of Final Package/"/>
    </mc:Choice>
  </mc:AlternateContent>
  <xr:revisionPtr revIDLastSave="1" documentId="13_ncr:1_{131B173E-790D-4667-9EDA-56AD3C15C897}" xr6:coauthVersionLast="47" xr6:coauthVersionMax="47" xr10:uidLastSave="{6E2EE03A-0B2A-4A4B-B920-B9D0C34E8D29}"/>
  <bookViews>
    <workbookView xWindow="-120" yWindow="-120" windowWidth="29040" windowHeight="15720" tabRatio="861" xr2:uid="{AA10292C-568E-4EC2-B1D5-94ED64CF0428}"/>
  </bookViews>
  <sheets>
    <sheet name="General Instructions" sheetId="15" r:id="rId1"/>
    <sheet name="Identification" sheetId="62" r:id="rId2"/>
    <sheet name="Credit Risk" sheetId="42" r:id="rId3"/>
    <sheet name="Market Risk Common Shares" sheetId="60" r:id="rId4"/>
    <sheet name="Market Risk Corp Bonds" sheetId="61" r:id="rId5"/>
    <sheet name="Real Estate Transition Risk" sheetId="70" r:id="rId6"/>
    <sheet name="Real Estate Summary" sheetId="64" r:id="rId7"/>
    <sheet name="Flood Risk" sheetId="52" r:id="rId8"/>
    <sheet name="Wildfire Risk" sheetId="75" r:id="rId9"/>
    <sheet name="Industry Sectors" sheetId="40" r:id="rId10"/>
    <sheet name="Transition Regions" sheetId="44" r:id="rId11"/>
    <sheet name="Credit Quality Buckets" sheetId="47" r:id="rId12"/>
    <sheet name="Transition Asset Classes" sheetId="45" r:id="rId13"/>
    <sheet name="Physical Risk Regions" sheetId="55" r:id="rId14"/>
    <sheet name="Physical Assets Exposure Codes" sheetId="59" r:id="rId15"/>
    <sheet name="LTV Buckets" sheetId="65" r:id="rId16"/>
    <sheet name="Hazard Metrics and Buckets" sheetId="77" r:id="rId17"/>
    <sheet name="Credit Risk Example" sheetId="67" r:id="rId18"/>
    <sheet name="Market Risk Corp Bond Example" sheetId="76" r:id="rId19"/>
    <sheet name="Real Estate Transition Example" sheetId="63" r:id="rId20"/>
    <sheet name="Flood Risk Example" sheetId="78" r:id="rId21"/>
    <sheet name="Wildfire Risk Example" sheetId="79"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1">[1]table!#REF!</definedName>
    <definedName name="\Q" localSheetId="17">[1]table!#REF!</definedName>
    <definedName name="\Q" localSheetId="16">[1]table!#REF!</definedName>
    <definedName name="\Q" localSheetId="9">[1]table!#REF!</definedName>
    <definedName name="\Q" localSheetId="15">[1]table!#REF!</definedName>
    <definedName name="\Q" localSheetId="18">[1]table!#REF!</definedName>
    <definedName name="\Q" localSheetId="14">[1]table!#REF!</definedName>
    <definedName name="\Q" localSheetId="13">[1]table!#REF!</definedName>
    <definedName name="\Q" localSheetId="5">[1]table!#REF!</definedName>
    <definedName name="\Q" localSheetId="12">[1]table!#REF!</definedName>
    <definedName name="\Q" localSheetId="10">[1]table!#REF!</definedName>
    <definedName name="\Q">[1]table!#REF!</definedName>
    <definedName name="\R" localSheetId="11">[1]table!#REF!</definedName>
    <definedName name="\R" localSheetId="17">[1]table!#REF!</definedName>
    <definedName name="\R" localSheetId="16">[1]table!#REF!</definedName>
    <definedName name="\R" localSheetId="9">[1]table!#REF!</definedName>
    <definedName name="\R" localSheetId="15">[1]table!#REF!</definedName>
    <definedName name="\R" localSheetId="18">[1]table!#REF!</definedName>
    <definedName name="\R" localSheetId="14">[1]table!#REF!</definedName>
    <definedName name="\R" localSheetId="13">[1]table!#REF!</definedName>
    <definedName name="\R" localSheetId="5">[1]table!#REF!</definedName>
    <definedName name="\R" localSheetId="12">[1]table!#REF!</definedName>
    <definedName name="\R" localSheetId="10">[1]table!#REF!</definedName>
    <definedName name="\R">[1]table!#REF!</definedName>
    <definedName name="\Z" localSheetId="11">[1]table!#REF!</definedName>
    <definedName name="\Z" localSheetId="17">[1]table!#REF!</definedName>
    <definedName name="\Z" localSheetId="16">[1]table!#REF!</definedName>
    <definedName name="\Z" localSheetId="9">[1]table!#REF!</definedName>
    <definedName name="\Z" localSheetId="15">[1]table!#REF!</definedName>
    <definedName name="\Z" localSheetId="14">[1]table!#REF!</definedName>
    <definedName name="\Z" localSheetId="13">[1]table!#REF!</definedName>
    <definedName name="\Z" localSheetId="5">[1]table!#REF!</definedName>
    <definedName name="\Z" localSheetId="12">[1]table!#REF!</definedName>
    <definedName name="\Z" localSheetId="1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11">#REF!</definedName>
    <definedName name="___PG94040" localSheetId="17">#REF!</definedName>
    <definedName name="___PG94040" localSheetId="16">#REF!</definedName>
    <definedName name="___PG94040" localSheetId="9">#REF!</definedName>
    <definedName name="___PG94040" localSheetId="15">#REF!</definedName>
    <definedName name="___PG94040" localSheetId="18">#REF!</definedName>
    <definedName name="___PG94040" localSheetId="14">#REF!</definedName>
    <definedName name="___PG94040" localSheetId="13">#REF!</definedName>
    <definedName name="___PG94040" localSheetId="5">#REF!</definedName>
    <definedName name="___PG94040" localSheetId="12">#REF!</definedName>
    <definedName name="___PG94040" localSheetId="10">#REF!</definedName>
    <definedName name="___PG9404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localSheetId="17" hidden="1">#REF!</definedName>
    <definedName name="_Fil" localSheetId="5" hidden="1">#REF!</definedName>
    <definedName name="_Fil" hidden="1">#REF!</definedName>
    <definedName name="_Fill" localSheetId="17" hidden="1">#REF!</definedName>
    <definedName name="_Fill" localSheetId="5" hidden="1">#REF!</definedName>
    <definedName name="_Fill" hidden="1">#REF!</definedName>
    <definedName name="_Filll" localSheetId="5" hidden="1">#REF!</definedName>
    <definedName name="_Filll" hidden="1">#REF!</definedName>
    <definedName name="_xlnm._FilterDatabase" localSheetId="2" hidden="1">'Credit Risk'!$A$5:$E$12</definedName>
    <definedName name="_xlnm._FilterDatabase" localSheetId="7" hidden="1">'Flood Risk'!$A$5:$E$13</definedName>
    <definedName name="_xlnm._FilterDatabase" localSheetId="3" hidden="1">'Market Risk Common Shares'!#REF!</definedName>
    <definedName name="_xlnm._FilterDatabase" localSheetId="4" hidden="1">'Market Risk Corp Bonds'!#REF!</definedName>
    <definedName name="_xlnm._FilterDatabase" localSheetId="6" hidden="1">'Real Estate Summary'!$A$5:$E$13</definedName>
    <definedName name="_xlnm._FilterDatabase" localSheetId="5" hidden="1">'Real Estate Transition Risk'!$A$5:$E$9</definedName>
    <definedName name="_xlnm._FilterDatabase" localSheetId="10" hidden="1">'Transition Regions'!#REF!</definedName>
    <definedName name="_xlnm._FilterDatabase" localSheetId="8" hidden="1">'Wildfire Risk'!$A$5:$E$13</definedName>
    <definedName name="_FOOTER">#N/A</definedName>
    <definedName name="_Hlk116654259" localSheetId="2">'Credit Risk'!#REF!</definedName>
    <definedName name="_Hlk116654259" localSheetId="7">'Flood Risk'!#REF!</definedName>
    <definedName name="_Hlk116654259" localSheetId="3">'Market Risk Common Shares'!#REF!</definedName>
    <definedName name="_Hlk116654259" localSheetId="4">'Market Risk Corp Bonds'!#REF!</definedName>
    <definedName name="_Hlk116654259" localSheetId="6">'Real Estate Summary'!#REF!</definedName>
    <definedName name="_Hlk116654259" localSheetId="5">'Real Estate Transition Risk'!#REF!</definedName>
    <definedName name="_Hlk116654259" localSheetId="8">'Wildfire Risk'!#REF!</definedName>
    <definedName name="_Hlk116654641" localSheetId="2">'Credit Risk'!#REF!</definedName>
    <definedName name="_Hlk116654641" localSheetId="7">'Flood Risk'!#REF!</definedName>
    <definedName name="_Hlk116654641" localSheetId="3">'Market Risk Common Shares'!#REF!</definedName>
    <definedName name="_Hlk116654641" localSheetId="4">'Market Risk Corp Bonds'!#REF!</definedName>
    <definedName name="_Hlk116654641" localSheetId="6">'Real Estate Summary'!#REF!</definedName>
    <definedName name="_Hlk116654641" localSheetId="5">'Real Estate Transition Risk'!#REF!</definedName>
    <definedName name="_Hlk116654641" localSheetId="8">'Wildfire Risk'!#REF!</definedName>
    <definedName name="_Hlk116654940" localSheetId="2">'Credit Risk'!#REF!</definedName>
    <definedName name="_Hlk116654940" localSheetId="7">'Flood Risk'!#REF!</definedName>
    <definedName name="_Hlk116654940" localSheetId="3">'Market Risk Common Shares'!#REF!</definedName>
    <definedName name="_Hlk116654940" localSheetId="4">'Market Risk Corp Bonds'!#REF!</definedName>
    <definedName name="_Hlk116654940" localSheetId="6">'Real Estate Summary'!#REF!</definedName>
    <definedName name="_Hlk116654940" localSheetId="5">'Real Estate Transition Risk'!#REF!</definedName>
    <definedName name="_Hlk116654940" localSheetId="8">'Wildfire Risk'!#REF!</definedName>
    <definedName name="_Hlk116655399" localSheetId="2">'Credit Risk'!#REF!</definedName>
    <definedName name="_Hlk116655399" localSheetId="7">'Flood Risk'!#REF!</definedName>
    <definedName name="_Hlk116655399" localSheetId="3">'Market Risk Common Shares'!#REF!</definedName>
    <definedName name="_Hlk116655399" localSheetId="4">'Market Risk Corp Bonds'!#REF!</definedName>
    <definedName name="_Hlk116655399" localSheetId="6">'Real Estate Summary'!#REF!</definedName>
    <definedName name="_Hlk116655399" localSheetId="5">'Real Estate Transition Risk'!#REF!</definedName>
    <definedName name="_Hlk116655399" localSheetId="8">'Wildfire Risk'!#REF!</definedName>
    <definedName name="_Key1" localSheetId="17" hidden="1">#REF!</definedName>
    <definedName name="_Key1" localSheetId="18" hidden="1">#REF!</definedName>
    <definedName name="_Key1" localSheetId="19" hidden="1">#REF!</definedName>
    <definedName name="_Key1" localSheetId="5" hidden="1">#REF!</definedName>
    <definedName name="_Key1" hidden="1">#REF!</definedName>
    <definedName name="_key2" localSheetId="17" hidden="1">#REF!</definedName>
    <definedName name="_key2" localSheetId="19" hidden="1">#REF!</definedName>
    <definedName name="_key2" localSheetId="5" hidden="1">#REF!</definedName>
    <definedName name="_key2" hidden="1">#REF!</definedName>
    <definedName name="_keys" localSheetId="17" hidden="1">#REF!</definedName>
    <definedName name="_keys" localSheetId="19" hidden="1">#REF!</definedName>
    <definedName name="_keys" localSheetId="5" hidden="1">#REF!</definedName>
    <definedName name="_keys" hidden="1">#REF!</definedName>
    <definedName name="_NAME">#N/A</definedName>
    <definedName name="_Order1" hidden="1">255</definedName>
    <definedName name="_Order2" hidden="1">0</definedName>
    <definedName name="_Parse_In" localSheetId="18" hidden="1">#REF!</definedName>
    <definedName name="_Parse_In" hidden="1">#REF!</definedName>
    <definedName name="_Parse_In2" localSheetId="18" hidden="1">#REF!</definedName>
    <definedName name="_Parse_In2" hidden="1">#REF!</definedName>
    <definedName name="_Sort" localSheetId="18" hidden="1">#REF!</definedName>
    <definedName name="_Sort" hidden="1">#REF!</definedName>
    <definedName name="_Sort2" hidden="1">#REF!</definedName>
    <definedName name="a" hidden="1">#REF!</definedName>
    <definedName name="ALL_PAGES">'[2]GWL CANADA:CIINP'!$A$1:$I$24</definedName>
    <definedName name="angie" localSheetId="17">MATCH([3]!mort_req_comp,#REF!,1)</definedName>
    <definedName name="angie" localSheetId="18">MATCH([3]!mort_req_comp,#REF!,1)</definedName>
    <definedName name="angie" localSheetId="5">MATCH([3]!mort_req_comp,#REF!,1)</definedName>
    <definedName name="angie">MATCH([3]!mort_req_comp,#REF!,1)</definedName>
    <definedName name="anscount" hidden="1">1</definedName>
    <definedName name="Asset">'[4]Matrix - Canada'!$M$20</definedName>
    <definedName name="AssetNP">'[4]Matrix - Canada'!$AC$20</definedName>
    <definedName name="AvailabilityResponse">[5]!AvailabilityResponseTbl[Select Response:]</definedName>
    <definedName name="C_1_Ci">'[6]50010'!#REF!</definedName>
    <definedName name="C_1_Cii">'[6]50010'!#REF!</definedName>
    <definedName name="Capital_Subs" localSheetId="17">#REF!</definedName>
    <definedName name="Capital_Subs" localSheetId="18">#REF!</definedName>
    <definedName name="Capital_Subs" localSheetId="19">#REF!</definedName>
    <definedName name="Capital_Subs" localSheetId="5">#REF!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'[4]Matrix - Canada'!$M$15</definedName>
    <definedName name="ClaimNP">'[4]Matrix - Canada'!$AC$15</definedName>
    <definedName name="Company_Name" localSheetId="17">#REF!</definedName>
    <definedName name="Company_Name" localSheetId="18">#REF!</definedName>
    <definedName name="Company_Name" localSheetId="19">#REF!</definedName>
    <definedName name="Company_Name" localSheetId="5">#REF!</definedName>
    <definedName name="Company_Name">#REF!</definedName>
    <definedName name="CompletionResponse">[5]!CompletionResponseTbl[Select Response:]</definedName>
    <definedName name="COVER">#N/A</definedName>
    <definedName name="Date" localSheetId="17">#REF!</definedName>
    <definedName name="Date" localSheetId="18">#REF!</definedName>
    <definedName name="Date" localSheetId="19">#REF!</definedName>
    <definedName name="Date" localSheetId="5">#REF!</definedName>
    <definedName name="Date">#REF!</definedName>
    <definedName name="del" localSheetId="17" hidden="1">#REF!</definedName>
    <definedName name="del" localSheetId="19" hidden="1">#REF!</definedName>
    <definedName name="del" localSheetId="5" hidden="1">#REF!</definedName>
    <definedName name="del" hidden="1">#REF!</definedName>
    <definedName name="delet" localSheetId="17" hidden="1">#REF!</definedName>
    <definedName name="delet" localSheetId="19" hidden="1">#REF!</definedName>
    <definedName name="delet" localSheetId="5" hidden="1">#REF!</definedName>
    <definedName name="delet" hidden="1">#REF!</definedName>
    <definedName name="delete">#REF!</definedName>
    <definedName name="Derivatives">#REF!</definedName>
    <definedName name="ExpenseNP">'[4]Matrix - Canada'!$AC$19</definedName>
    <definedName name="f" localSheetId="17" hidden="1">#REF!</definedName>
    <definedName name="f" localSheetId="18" hidden="1">#REF!</definedName>
    <definedName name="f" localSheetId="19" hidden="1">#REF!</definedName>
    <definedName name="f" localSheetId="5" hidden="1">#REF!</definedName>
    <definedName name="f" hidden="1">#REF!</definedName>
    <definedName name="f_2" localSheetId="17" hidden="1">#REF!</definedName>
    <definedName name="f_2" localSheetId="19" hidden="1">#REF!</definedName>
    <definedName name="f_2" localSheetId="5" hidden="1">#REF!</definedName>
    <definedName name="f_2" hidden="1">#REF!</definedName>
    <definedName name="fffff" localSheetId="17" hidden="1">#REF!</definedName>
    <definedName name="fffff" localSheetId="19" hidden="1">#REF!</definedName>
    <definedName name="fffff" localSheetId="5" hidden="1">#REF!</definedName>
    <definedName name="fffff" hidden="1">#REF!</definedName>
    <definedName name="fffff2" hidden="1">#REF!</definedName>
    <definedName name="FileLinks">#REF!</definedName>
    <definedName name="FT15.Areas">'[7]FT15.Tables'!$C$21:$C$26</definedName>
    <definedName name="FT15.ICS.NLSegm">'[7]FT15.Tables'!$C$104:$C$110</definedName>
    <definedName name="FT15.IndexSheet">'[7]FT15.Index'!$A$1</definedName>
    <definedName name="FT15.LSegm">'[7]FT15.Tables'!$C$66:$C$81</definedName>
    <definedName name="FT15.ReportingPhases">'[7]FT15.Tables'!$C$10:$C$12</definedName>
    <definedName name="FT15.ReportingUnits">'[7]FT15.Tables'!$C$4:$C$7</definedName>
    <definedName name="FT15.SpecificCurrencies">'[7]FT15.Tables'!$C$29:$C$63</definedName>
    <definedName name="helen">MATCH([3]!mort_req_comp,#REF!,1)</definedName>
    <definedName name="ICS.Market.Corr">'[7]ICS.Market risk'!$P$12:$V$18</definedName>
    <definedName name="Input" localSheetId="17">#REF!</definedName>
    <definedName name="Input" localSheetId="18">#REF!</definedName>
    <definedName name="Input" localSheetId="19">#REF!</definedName>
    <definedName name="Input" localSheetId="5">#REF!</definedName>
    <definedName name="Input">#REF!</definedName>
    <definedName name="Insurer" localSheetId="17">#REF!</definedName>
    <definedName name="Insurer" localSheetId="19">#REF!</definedName>
    <definedName name="Insurer" localSheetId="5">#REF!</definedName>
    <definedName name="Insurer">#REF!</definedName>
    <definedName name="karen">MATCH([3]!mort_req_comp,#REF!,1)</definedName>
    <definedName name="Lapse_Risk_A" localSheetId="17">#REF!</definedName>
    <definedName name="Lapse_Risk_A" localSheetId="18">#REF!</definedName>
    <definedName name="Lapse_Risk_A" localSheetId="19">#REF!</definedName>
    <definedName name="Lapse_Risk_A" localSheetId="5">#REF!</definedName>
    <definedName name="Lapse_Risk_A">#REF!</definedName>
    <definedName name="Lapse_Risk_B" localSheetId="17">#REF!</definedName>
    <definedName name="Lapse_Risk_B" localSheetId="19">#REF!</definedName>
    <definedName name="Lapse_Risk_B" localSheetId="5">#REF!</definedName>
    <definedName name="Lapse_Risk_B">#REF!</definedName>
    <definedName name="Lapse_Risk_C" localSheetId="17">#REF!</definedName>
    <definedName name="Lapse_Risk_C" localSheetId="19">#REF!</definedName>
    <definedName name="Lapse_Risk_C" localSheetId="5">#REF!</definedName>
    <definedName name="Lapse_Risk_C">#REF!</definedName>
    <definedName name="Lapse_Risk_D">#REF!</definedName>
    <definedName name="LapseSupport">'[4]Matrix - Canada'!$M$18</definedName>
    <definedName name="LapseSupportNP">'[4]Matrix - Canada'!$AC$18</definedName>
    <definedName name="line_A_2B">'[6]25010'!#REF!</definedName>
    <definedName name="line_B_2B">'[6]25010'!#REF!</definedName>
    <definedName name="line_C_2B">'[6]25010'!#REF!</definedName>
    <definedName name="line_D_2B">'[6]25010'!#REF!</definedName>
    <definedName name="line_E_2B">'[6]25010'!#REF!</definedName>
    <definedName name="line_F_2B">'[6]25010'!#REF!</definedName>
    <definedName name="line_G_2B">'[6]25010'!#REF!</definedName>
    <definedName name="line_L">'[6]25010'!#REF!</definedName>
    <definedName name="line_M">'[8]20.020'!#REF!</definedName>
    <definedName name="line_p">'[6]25010'!#REF!</definedName>
    <definedName name="line_U">'[8]20.020'!#REF!</definedName>
    <definedName name="line_V">'[8]20.020'!#REF!</definedName>
    <definedName name="LongevityNP">'[4]Matrix - Canada'!$AC$14</definedName>
    <definedName name="LYTB">'[9]Carry Forward'!#REF!</definedName>
    <definedName name="MODEL">'[9]Cover page:95000A'!$A$1:$V$242</definedName>
    <definedName name="morb_index">MATCH([3]!morb_req_comp,#REF!,1)</definedName>
    <definedName name="morb_req_comp" localSheetId="17">#REF!</definedName>
    <definedName name="morb_req_comp" localSheetId="18">#REF!</definedName>
    <definedName name="morb_req_comp" localSheetId="19">#REF!</definedName>
    <definedName name="morb_req_comp" localSheetId="5">#REF!</definedName>
    <definedName name="morb_req_comp">#REF!</definedName>
    <definedName name="mort_index">MATCH([3]!mort_req_comp,#REF!,1)</definedName>
    <definedName name="mort_req_comp" localSheetId="17">#REF!+#REF!</definedName>
    <definedName name="mort_req_comp" localSheetId="18">#REF!+#REF!</definedName>
    <definedName name="mort_req_comp" localSheetId="19">#REF!+#REF!</definedName>
    <definedName name="mort_req_comp" localSheetId="5">#REF!+#REF!</definedName>
    <definedName name="mort_req_comp">#REF!+#REF!</definedName>
    <definedName name="MortalityNP">'[4]Matrix - Canada'!$AC$13</definedName>
    <definedName name="nancy" localSheetId="17">MATCH([3]!mort_req_comp,#REF!,1)</definedName>
    <definedName name="nancy" localSheetId="18">MATCH([3]!mort_req_comp,#REF!,1)</definedName>
    <definedName name="nancy" localSheetId="5">MATCH([3]!mort_req_comp,#REF!,1)</definedName>
    <definedName name="nancy">MATCH([3]!mort_req_comp,#REF!,1)</definedName>
    <definedName name="NewLinks" localSheetId="17">#REF!</definedName>
    <definedName name="NewLinks" localSheetId="18">#REF!</definedName>
    <definedName name="NewLinks" localSheetId="19">#REF!</definedName>
    <definedName name="NewLinks" localSheetId="5">#REF!</definedName>
    <definedName name="NewLinks">#REF!</definedName>
    <definedName name="NonLapseSupport">'[4]Matrix - Canada'!$M$17</definedName>
    <definedName name="NonLapseSupportNP">'[4]Matrix - Canada'!$AC$17</definedName>
    <definedName name="PAGE1000" localSheetId="17">#REF!</definedName>
    <definedName name="PAGE1000" localSheetId="18">#REF!</definedName>
    <definedName name="PAGE1000" localSheetId="19">#REF!</definedName>
    <definedName name="PAGE1000" localSheetId="5">#REF!</definedName>
    <definedName name="PAGE1000">#REF!</definedName>
    <definedName name="PAGE1001" localSheetId="17">'[10]10001'!#REF!</definedName>
    <definedName name="PAGE1001" localSheetId="18">'[10]10001'!#REF!</definedName>
    <definedName name="PAGE1001" localSheetId="5">'[10]10001'!#REF!</definedName>
    <definedName name="PAGE1001">'[10]10001'!#REF!</definedName>
    <definedName name="PAGE1002" localSheetId="17">'[11]1002'!#REF!</definedName>
    <definedName name="PAGE1002" localSheetId="5">'[11]1002'!#REF!</definedName>
    <definedName name="PAGE1002">'[11]1002'!#REF!</definedName>
    <definedName name="PAGE1010" localSheetId="17">'[12]10010'!#REF!</definedName>
    <definedName name="PAGE1010">'[12]10010'!#REF!</definedName>
    <definedName name="PAGE1020" localSheetId="17">#REF!</definedName>
    <definedName name="PAGE1020" localSheetId="18">#REF!</definedName>
    <definedName name="PAGE1020" localSheetId="19">#REF!</definedName>
    <definedName name="PAGE1020" localSheetId="5">#REF!</definedName>
    <definedName name="PAGE1020">#REF!</definedName>
    <definedName name="PAGE1030" localSheetId="17">#REF!</definedName>
    <definedName name="PAGE1030" localSheetId="19">#REF!</definedName>
    <definedName name="PAGE1030" localSheetId="5">#REF!</definedName>
    <definedName name="PAGE1030">#REF!</definedName>
    <definedName name="PAGE1040" localSheetId="17">#REF!</definedName>
    <definedName name="PAGE1040" localSheetId="19">#REF!</definedName>
    <definedName name="PAGE1040" localSheetId="5">#REF!</definedName>
    <definedName name="PAGE1040">#REF!</definedName>
    <definedName name="PAGE1070">#REF!</definedName>
    <definedName name="PAGE1081">#REF!</definedName>
    <definedName name="PAGE2045" localSheetId="18">'[13]20046'!#REF!</definedName>
    <definedName name="PAGE2045">'[13]20046'!#REF!</definedName>
    <definedName name="PAGE2050" localSheetId="17">#REF!</definedName>
    <definedName name="PAGE2050" localSheetId="18">#REF!</definedName>
    <definedName name="PAGE2050" localSheetId="19">#REF!</definedName>
    <definedName name="PAGE2050" localSheetId="5">#REF!</definedName>
    <definedName name="PAGE2050">#REF!</definedName>
    <definedName name="PAGE2056" localSheetId="17">#REF!</definedName>
    <definedName name="PAGE2056" localSheetId="19">#REF!</definedName>
    <definedName name="PAGE2056" localSheetId="5">#REF!</definedName>
    <definedName name="PAGE2056">#REF!</definedName>
    <definedName name="PAGE2071" localSheetId="17">#REF!</definedName>
    <definedName name="PAGE2071" localSheetId="19">#REF!</definedName>
    <definedName name="PAGE2071" localSheetId="5">#REF!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 localSheetId="17">#REF!</definedName>
    <definedName name="PrincipalLossAbsorbency" localSheetId="18">#REF!</definedName>
    <definedName name="PrincipalLossAbsorbency" localSheetId="19">#REF!</definedName>
    <definedName name="PrincipalLossAbsorbency" localSheetId="5">#REF!</definedName>
    <definedName name="PrincipalLossAbsorbency">#REF!</definedName>
    <definedName name="PriorLinks" localSheetId="17">#REF!</definedName>
    <definedName name="PriorLinks" localSheetId="19">#REF!</definedName>
    <definedName name="PriorLinks" localSheetId="5">#REF!</definedName>
    <definedName name="PriorLinks">#REF!</definedName>
    <definedName name="Quarter">[14]Input!$B$2</definedName>
    <definedName name="Ratio_and_ACM_Calculation">'[15]1 Ratio and ACM Cal''n'!$A$1</definedName>
    <definedName name="renee" localSheetId="17">MATCH([3]!mort_req_comp,#REF!,1)</definedName>
    <definedName name="renee" localSheetId="18">MATCH([3]!mort_req_comp,#REF!,1)</definedName>
    <definedName name="renee" localSheetId="5">MATCH([3]!mort_req_comp,#REF!,1)</definedName>
    <definedName name="renee">MATCH([3]!mort_req_comp,#REF!,1)</definedName>
    <definedName name="RetrieveDate" localSheetId="17">#REF!</definedName>
    <definedName name="RetrieveDate" localSheetId="18">#REF!</definedName>
    <definedName name="RetrieveDate" localSheetId="19">#REF!</definedName>
    <definedName name="RetrieveDate" localSheetId="5">#REF!</definedName>
    <definedName name="RetrieveDate">#REF!</definedName>
    <definedName name="RF20200101" localSheetId="17">[16]LIABILITIES!#REF!</definedName>
    <definedName name="RF20200101" localSheetId="18">[16]LIABILITIES!#REF!</definedName>
    <definedName name="RF20200101" localSheetId="5">[16]LIABILITIES!#REF!</definedName>
    <definedName name="RF20200101">[16]LIABILITIES!#REF!</definedName>
    <definedName name="RF20200103" localSheetId="17">[16]LIABILITIES!#REF!</definedName>
    <definedName name="RF20200103" localSheetId="5">[16]LIABILITIES!#REF!</definedName>
    <definedName name="RF20200103">[16]LIABILITIES!#REF!</definedName>
    <definedName name="RF20200201" localSheetId="17">[16]LIABILITIES!#REF!</definedName>
    <definedName name="RF20200201" localSheetId="5">[16]LIABILITIES!#REF!</definedName>
    <definedName name="RF20200201">[16]LIABILITIES!#REF!</definedName>
    <definedName name="RF20200203" localSheetId="17">[16]LIABILITIES!#REF!</definedName>
    <definedName name="RF20200203" localSheetId="5">[16]LIABILITIES!#REF!</definedName>
    <definedName name="RF20200203">[16]LIABILITIES!#REF!</definedName>
    <definedName name="RF20200301" localSheetId="17">[16]LIABILITIES!#REF!</definedName>
    <definedName name="RF20200301" localSheetId="5">[16]LIABILITIES!#REF!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FF" localSheetId="17">#REF!</definedName>
    <definedName name="SFF" localSheetId="18">#REF!</definedName>
    <definedName name="SFF" localSheetId="19">#REF!</definedName>
    <definedName name="SFF" localSheetId="5">#REF!</definedName>
    <definedName name="SFF">#REF!</definedName>
    <definedName name="StatusResponse">[5]!Table2[Select Response:]</definedName>
    <definedName name="StatusResponseNA">[5]!Table1[Select Response:]</definedName>
    <definedName name="Termination">'[4]Matrix - Canada'!$M$16</definedName>
    <definedName name="TerminationNP">'[4]Matrix - Canada'!$AC$16</definedName>
    <definedName name="TimePeriod" localSheetId="17">#REF!</definedName>
    <definedName name="TimePeriod" localSheetId="18">#REF!</definedName>
    <definedName name="TimePeriod" localSheetId="19">#REF!</definedName>
    <definedName name="TimePeriod" localSheetId="5">#REF!</definedName>
    <definedName name="TimePeriod">#REF!</definedName>
    <definedName name="Validation" localSheetId="17">#REF!</definedName>
    <definedName name="Validation" localSheetId="19">#REF!</definedName>
    <definedName name="Validation" localSheetId="5">#REF!</definedName>
    <definedName name="Validation">#REF!</definedName>
    <definedName name="Version">'[7]Read-Me'!$A$1</definedName>
    <definedName name="Year">[14]Input!$B$3</definedName>
    <definedName name="YNResponse">[5]!YNResponseTbl[Select Response:]</definedName>
    <definedName name="Z_59DB2DED_2F72_4D28_A264_B8B9C7F8687C_.wvu.FilterData" localSheetId="2" hidden="1">'Credit Risk'!$A$5:$E$12</definedName>
    <definedName name="Z_59DB2DED_2F72_4D28_A264_B8B9C7F8687C_.wvu.FilterData" localSheetId="7" hidden="1">'Flood Risk'!$A$5:$E$13</definedName>
    <definedName name="Z_59DB2DED_2F72_4D28_A264_B8B9C7F8687C_.wvu.FilterData" localSheetId="3" hidden="1">'Market Risk Common Shares'!#REF!</definedName>
    <definedName name="Z_59DB2DED_2F72_4D28_A264_B8B9C7F8687C_.wvu.FilterData" localSheetId="4" hidden="1">'Market Risk Corp Bonds'!#REF!</definedName>
    <definedName name="Z_59DB2DED_2F72_4D28_A264_B8B9C7F8687C_.wvu.FilterData" localSheetId="6" hidden="1">'Real Estate Summary'!$A$5:$E$13</definedName>
    <definedName name="Z_59DB2DED_2F72_4D28_A264_B8B9C7F8687C_.wvu.FilterData" localSheetId="5" hidden="1">'Real Estate Transition Risk'!$A$5:$E$9</definedName>
    <definedName name="Z_59DB2DED_2F72_4D28_A264_B8B9C7F8687C_.wvu.FilterData" localSheetId="8" hidden="1">'Wildfire Risk'!$A$5:$E$13</definedName>
    <definedName name="Zone_impres_MI" localSheetId="17">#REF!</definedName>
    <definedName name="Zone_impres_MI" localSheetId="18">#REF!</definedName>
    <definedName name="Zone_impres_MI" localSheetId="19">#REF!</definedName>
    <definedName name="Zone_impres_MI" localSheetId="5">#REF!</definedName>
    <definedName name="Zone_impres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9" i="76" l="1"/>
  <c r="M100" i="76"/>
  <c r="M101" i="76"/>
  <c r="M102" i="76"/>
  <c r="M98" i="76"/>
  <c r="N97" i="76" s="1"/>
  <c r="M94" i="76"/>
  <c r="M95" i="76"/>
  <c r="M96" i="76"/>
  <c r="M93" i="76"/>
  <c r="N92" i="76" s="1"/>
  <c r="M89" i="76"/>
  <c r="M90" i="76"/>
  <c r="M91" i="76"/>
  <c r="M88" i="76"/>
  <c r="M84" i="76"/>
  <c r="M85" i="76"/>
  <c r="M86" i="76"/>
  <c r="M83" i="76"/>
  <c r="M79" i="76"/>
  <c r="M80" i="76"/>
  <c r="M81" i="76"/>
  <c r="M78" i="76"/>
  <c r="M71" i="76"/>
  <c r="M72" i="76" s="1"/>
  <c r="M67" i="76"/>
  <c r="M68" i="76"/>
  <c r="M69" i="76"/>
  <c r="M66" i="76"/>
  <c r="M62" i="76"/>
  <c r="M63" i="76"/>
  <c r="M64" i="76"/>
  <c r="M61" i="76"/>
  <c r="M52" i="76"/>
  <c r="M53" i="76"/>
  <c r="M54" i="76"/>
  <c r="M51" i="76"/>
  <c r="M57" i="76"/>
  <c r="M58" i="76"/>
  <c r="M59" i="76"/>
  <c r="M56" i="76"/>
  <c r="N50" i="76"/>
  <c r="C140" i="79"/>
  <c r="C139" i="79"/>
  <c r="N166" i="79" l="1"/>
  <c r="M166" i="79"/>
  <c r="L166" i="79"/>
  <c r="K166" i="79"/>
  <c r="O97" i="76" l="1"/>
  <c r="O92" i="76"/>
  <c r="O87" i="76"/>
  <c r="O82" i="76"/>
  <c r="O77" i="76"/>
  <c r="N77" i="76"/>
  <c r="O50" i="76"/>
  <c r="P50" i="76" s="1"/>
  <c r="N87" i="76" l="1"/>
  <c r="N82" i="76"/>
  <c r="D92" i="76"/>
  <c r="D97" i="76" s="1"/>
  <c r="D87" i="76"/>
  <c r="D82" i="76"/>
  <c r="D77" i="76"/>
  <c r="D65" i="76"/>
  <c r="D70" i="76" s="1"/>
  <c r="D60" i="76"/>
  <c r="D55" i="76"/>
  <c r="D50" i="76"/>
  <c r="G77" i="76"/>
  <c r="B77" i="76"/>
  <c r="C92" i="76" s="1"/>
  <c r="C97" i="76" l="1"/>
  <c r="N143" i="79"/>
  <c r="M143" i="79"/>
  <c r="L143" i="79"/>
  <c r="K143" i="79"/>
  <c r="J143" i="79"/>
  <c r="I143" i="79"/>
  <c r="G32" i="79"/>
  <c r="G143" i="79" s="1"/>
  <c r="F32" i="79"/>
  <c r="F143" i="79" s="1"/>
  <c r="J166" i="79" s="1"/>
  <c r="E32" i="79"/>
  <c r="E143" i="79" s="1"/>
  <c r="I166" i="79" s="1"/>
  <c r="D32" i="79"/>
  <c r="D143" i="79" s="1"/>
  <c r="C32" i="79"/>
  <c r="C143" i="79" s="1"/>
  <c r="B32" i="79"/>
  <c r="B143" i="79" s="1"/>
  <c r="A32" i="79"/>
  <c r="A143" i="79" s="1"/>
  <c r="H20" i="79"/>
  <c r="H32" i="79" s="1"/>
  <c r="H143" i="79" s="1"/>
  <c r="J67" i="78"/>
  <c r="I67" i="78"/>
  <c r="G32" i="78"/>
  <c r="G67" i="78" s="1"/>
  <c r="F32" i="78"/>
  <c r="F67" i="78" s="1"/>
  <c r="J91" i="78" s="1"/>
  <c r="E32" i="78"/>
  <c r="E67" i="78" s="1"/>
  <c r="D32" i="78"/>
  <c r="D67" i="78" s="1"/>
  <c r="C32" i="78"/>
  <c r="C67" i="78" s="1"/>
  <c r="B32" i="78"/>
  <c r="B67" i="78" s="1"/>
  <c r="A32" i="78"/>
  <c r="A67" i="78" s="1"/>
  <c r="H20" i="78"/>
  <c r="D64" i="78"/>
  <c r="D63" i="78"/>
  <c r="E109" i="76"/>
  <c r="E107" i="76"/>
  <c r="A51" i="67"/>
  <c r="B51" i="67" s="1"/>
  <c r="A64" i="67"/>
  <c r="A65" i="67"/>
  <c r="A66" i="67"/>
  <c r="A67" i="67"/>
  <c r="A68" i="67"/>
  <c r="A63" i="67"/>
  <c r="B43" i="67"/>
  <c r="C43" i="67"/>
  <c r="D43" i="67"/>
  <c r="B44" i="67"/>
  <c r="C44" i="67"/>
  <c r="D44" i="67"/>
  <c r="B45" i="67"/>
  <c r="C45" i="67"/>
  <c r="D45" i="67"/>
  <c r="B46" i="67"/>
  <c r="C46" i="67"/>
  <c r="D46" i="67"/>
  <c r="B47" i="67"/>
  <c r="C47" i="67"/>
  <c r="D47" i="67"/>
  <c r="C42" i="67"/>
  <c r="F42" i="67" s="1"/>
  <c r="I42" i="67" s="1"/>
  <c r="D42" i="67"/>
  <c r="G42" i="67" s="1"/>
  <c r="J42" i="67" s="1"/>
  <c r="B42" i="67"/>
  <c r="E42" i="67" s="1"/>
  <c r="K107" i="76"/>
  <c r="N70" i="76"/>
  <c r="O65" i="76"/>
  <c r="N65" i="76"/>
  <c r="O60" i="76"/>
  <c r="N60" i="76"/>
  <c r="O55" i="76"/>
  <c r="N55" i="76"/>
  <c r="B50" i="76"/>
  <c r="F31" i="76"/>
  <c r="B31" i="76"/>
  <c r="P17" i="76"/>
  <c r="P18" i="76" s="1"/>
  <c r="P19" i="76" s="1"/>
  <c r="P20" i="76" s="1"/>
  <c r="P21" i="76" s="1"/>
  <c r="P22" i="76" s="1"/>
  <c r="P23" i="76" s="1"/>
  <c r="P24" i="76" s="1"/>
  <c r="P25" i="76" s="1"/>
  <c r="L67" i="78" l="1"/>
  <c r="K91" i="78"/>
  <c r="M67" i="78"/>
  <c r="L91" i="78"/>
  <c r="H42" i="67"/>
  <c r="E43" i="67" s="1"/>
  <c r="K42" i="67"/>
  <c r="A52" i="67"/>
  <c r="B52" i="67" s="1"/>
  <c r="G50" i="76"/>
  <c r="P82" i="76"/>
  <c r="B65" i="76"/>
  <c r="C50" i="76"/>
  <c r="P55" i="76"/>
  <c r="P77" i="76"/>
  <c r="P87" i="76"/>
  <c r="P92" i="76"/>
  <c r="H32" i="78"/>
  <c r="H67" i="78" s="1"/>
  <c r="I91" i="78"/>
  <c r="P65" i="76"/>
  <c r="O70" i="76"/>
  <c r="P70" i="76" s="1"/>
  <c r="B60" i="76"/>
  <c r="P60" i="76"/>
  <c r="M42" i="67"/>
  <c r="L42" i="67"/>
  <c r="F43" i="67"/>
  <c r="G43" i="67"/>
  <c r="B70" i="76"/>
  <c r="B87" i="76"/>
  <c r="G87" i="76" s="1"/>
  <c r="E97" i="76"/>
  <c r="F97" i="76" s="1"/>
  <c r="H97" i="76" s="1"/>
  <c r="C77" i="76"/>
  <c r="C82" i="76"/>
  <c r="E82" i="76" s="1"/>
  <c r="B97" i="76"/>
  <c r="G97" i="76" s="1"/>
  <c r="B55" i="76"/>
  <c r="C87" i="76"/>
  <c r="E87" i="76" s="1"/>
  <c r="F87" i="76" s="1"/>
  <c r="H87" i="76" s="1"/>
  <c r="B92" i="76"/>
  <c r="G92" i="76" s="1"/>
  <c r="B82" i="76"/>
  <c r="G82" i="76" s="1"/>
  <c r="A53" i="67" l="1"/>
  <c r="B53" i="67" s="1"/>
  <c r="E50" i="76"/>
  <c r="F50" i="76" s="1"/>
  <c r="H50" i="76" s="1"/>
  <c r="I50" i="76" s="1"/>
  <c r="C70" i="76"/>
  <c r="E70" i="76" s="1"/>
  <c r="F70" i="76" s="1"/>
  <c r="H70" i="76" s="1"/>
  <c r="C65" i="76"/>
  <c r="E65" i="76" s="1"/>
  <c r="F65" i="76" s="1"/>
  <c r="H65" i="76" s="1"/>
  <c r="F82" i="76"/>
  <c r="I87" i="76"/>
  <c r="I89" i="76" s="1"/>
  <c r="E92" i="76"/>
  <c r="F92" i="76" s="1"/>
  <c r="I97" i="76"/>
  <c r="I99" i="76" s="1"/>
  <c r="E77" i="76"/>
  <c r="F77" i="76" s="1"/>
  <c r="E51" i="67"/>
  <c r="H43" i="67"/>
  <c r="K43" i="67"/>
  <c r="J43" i="67"/>
  <c r="G44" i="67" s="1"/>
  <c r="M43" i="67"/>
  <c r="G52" i="67" s="1"/>
  <c r="I43" i="67"/>
  <c r="F44" i="67" s="1"/>
  <c r="L43" i="67"/>
  <c r="F51" i="67"/>
  <c r="G51" i="67"/>
  <c r="E44" i="67"/>
  <c r="C60" i="76"/>
  <c r="E60" i="76" s="1"/>
  <c r="F60" i="76" s="1"/>
  <c r="H60" i="76" s="1"/>
  <c r="C55" i="76"/>
  <c r="E55" i="76" s="1"/>
  <c r="F55" i="76" s="1"/>
  <c r="H55" i="76" s="1"/>
  <c r="G70" i="76"/>
  <c r="G55" i="76"/>
  <c r="G60" i="76"/>
  <c r="G65" i="76"/>
  <c r="K51" i="67" l="1"/>
  <c r="B63" i="67" s="1"/>
  <c r="H51" i="67"/>
  <c r="E52" i="67"/>
  <c r="H52" i="67" s="1"/>
  <c r="F52" i="67"/>
  <c r="I52" i="67" s="1"/>
  <c r="A54" i="67"/>
  <c r="B54" i="67" s="1"/>
  <c r="H77" i="76"/>
  <c r="I77" i="76" s="1"/>
  <c r="H92" i="76"/>
  <c r="I92" i="76" s="1"/>
  <c r="H82" i="76"/>
  <c r="I82" i="76" s="1"/>
  <c r="I91" i="76"/>
  <c r="I90" i="76"/>
  <c r="I88" i="76"/>
  <c r="I100" i="76"/>
  <c r="I98" i="76"/>
  <c r="I65" i="76"/>
  <c r="I67" i="76" s="1"/>
  <c r="I70" i="76"/>
  <c r="I51" i="76"/>
  <c r="I60" i="76"/>
  <c r="I61" i="76" s="1"/>
  <c r="J52" i="67"/>
  <c r="H44" i="67"/>
  <c r="E45" i="67" s="1"/>
  <c r="K44" i="67"/>
  <c r="L51" i="67"/>
  <c r="C63" i="67" s="1"/>
  <c r="I51" i="67"/>
  <c r="I44" i="67"/>
  <c r="F45" i="67" s="1"/>
  <c r="L44" i="67"/>
  <c r="J44" i="67"/>
  <c r="M44" i="67"/>
  <c r="M51" i="67"/>
  <c r="D63" i="67" s="1"/>
  <c r="J51" i="67"/>
  <c r="M52" i="67" s="1"/>
  <c r="D64" i="67" s="1"/>
  <c r="I53" i="76"/>
  <c r="I52" i="76"/>
  <c r="I54" i="76"/>
  <c r="I55" i="76"/>
  <c r="J50" i="76" l="1"/>
  <c r="L52" i="67"/>
  <c r="C64" i="67" s="1"/>
  <c r="K52" i="67"/>
  <c r="B64" i="67" s="1"/>
  <c r="E53" i="67"/>
  <c r="G53" i="67"/>
  <c r="M53" i="67" s="1"/>
  <c r="D65" i="67" s="1"/>
  <c r="A55" i="67"/>
  <c r="B55" i="67" s="1"/>
  <c r="F53" i="67"/>
  <c r="L53" i="67" s="1"/>
  <c r="C65" i="67" s="1"/>
  <c r="I85" i="76"/>
  <c r="I83" i="76"/>
  <c r="I86" i="76"/>
  <c r="I84" i="76"/>
  <c r="I93" i="76"/>
  <c r="I95" i="76"/>
  <c r="I94" i="76"/>
  <c r="I96" i="76"/>
  <c r="I81" i="76"/>
  <c r="I79" i="76"/>
  <c r="I78" i="76"/>
  <c r="I80" i="76"/>
  <c r="I101" i="76"/>
  <c r="I102" i="76"/>
  <c r="I71" i="76"/>
  <c r="I72" i="76"/>
  <c r="I69" i="76"/>
  <c r="I66" i="76"/>
  <c r="I68" i="76"/>
  <c r="I62" i="76"/>
  <c r="I63" i="76"/>
  <c r="I64" i="76"/>
  <c r="I56" i="76"/>
  <c r="H45" i="67"/>
  <c r="E46" i="67" s="1"/>
  <c r="K45" i="67"/>
  <c r="E54" i="67" s="1"/>
  <c r="G45" i="67"/>
  <c r="I45" i="67"/>
  <c r="F46" i="67" s="1"/>
  <c r="L45" i="67"/>
  <c r="F54" i="67" s="1"/>
  <c r="H53" i="67"/>
  <c r="K53" i="67"/>
  <c r="B65" i="67" s="1"/>
  <c r="I59" i="76"/>
  <c r="I58" i="76"/>
  <c r="I57" i="76"/>
  <c r="J53" i="67" l="1"/>
  <c r="K77" i="76"/>
  <c r="K82" i="76"/>
  <c r="I53" i="67"/>
  <c r="H54" i="67"/>
  <c r="I54" i="67"/>
  <c r="A56" i="67"/>
  <c r="B56" i="67" s="1"/>
  <c r="K92" i="76"/>
  <c r="J87" i="76"/>
  <c r="J77" i="76"/>
  <c r="L77" i="76" s="1"/>
  <c r="J82" i="76"/>
  <c r="L82" i="76" s="1"/>
  <c r="Q82" i="76" s="1"/>
  <c r="R82" i="76" s="1"/>
  <c r="G109" i="76" s="1"/>
  <c r="K87" i="76"/>
  <c r="J92" i="76"/>
  <c r="J97" i="76"/>
  <c r="K97" i="76"/>
  <c r="K60" i="76"/>
  <c r="K65" i="76"/>
  <c r="J60" i="76"/>
  <c r="K70" i="76"/>
  <c r="J65" i="76"/>
  <c r="J70" i="76"/>
  <c r="J55" i="76"/>
  <c r="H46" i="67"/>
  <c r="E47" i="67" s="1"/>
  <c r="K47" i="67" s="1"/>
  <c r="K46" i="67"/>
  <c r="K54" i="67"/>
  <c r="B66" i="67" s="1"/>
  <c r="J45" i="67"/>
  <c r="M45" i="67"/>
  <c r="G54" i="67" s="1"/>
  <c r="I46" i="67"/>
  <c r="F47" i="67" s="1"/>
  <c r="L47" i="67" s="1"/>
  <c r="L46" i="67"/>
  <c r="K50" i="76"/>
  <c r="K55" i="76"/>
  <c r="E56" i="67" l="1"/>
  <c r="H56" i="67"/>
  <c r="F56" i="67"/>
  <c r="F55" i="67"/>
  <c r="I55" i="67" s="1"/>
  <c r="L56" i="67" s="1"/>
  <c r="C68" i="67" s="1"/>
  <c r="E55" i="67"/>
  <c r="H55" i="67" s="1"/>
  <c r="L54" i="67"/>
  <c r="C66" i="67" s="1"/>
  <c r="L87" i="76"/>
  <c r="Q87" i="76" s="1"/>
  <c r="L92" i="76"/>
  <c r="Q92" i="76" s="1"/>
  <c r="R92" i="76" s="1"/>
  <c r="I109" i="76" s="1"/>
  <c r="L60" i="76"/>
  <c r="Q60" i="76" s="1"/>
  <c r="Q77" i="76"/>
  <c r="L97" i="76"/>
  <c r="Q97" i="76" s="1"/>
  <c r="L70" i="76"/>
  <c r="Q70" i="76" s="1"/>
  <c r="R70" i="76" s="1"/>
  <c r="L65" i="76"/>
  <c r="Q65" i="76" s="1"/>
  <c r="R65" i="76" s="1"/>
  <c r="I107" i="76" s="1"/>
  <c r="L55" i="76"/>
  <c r="Q55" i="76" s="1"/>
  <c r="R55" i="76" s="1"/>
  <c r="G107" i="76" s="1"/>
  <c r="L50" i="76"/>
  <c r="Q50" i="76" s="1"/>
  <c r="R50" i="76" s="1"/>
  <c r="F107" i="76" s="1"/>
  <c r="J54" i="67"/>
  <c r="M54" i="67"/>
  <c r="D66" i="67" s="1"/>
  <c r="I56" i="67"/>
  <c r="G46" i="67"/>
  <c r="L77" i="67"/>
  <c r="E77" i="67"/>
  <c r="K71" i="67"/>
  <c r="J71" i="67"/>
  <c r="I71" i="67"/>
  <c r="H68" i="67"/>
  <c r="H67" i="67"/>
  <c r="H66" i="67"/>
  <c r="H65" i="67"/>
  <c r="H64" i="67"/>
  <c r="H63" i="67"/>
  <c r="I29" i="67"/>
  <c r="H29" i="67"/>
  <c r="G29" i="67"/>
  <c r="N21" i="67"/>
  <c r="M21" i="67"/>
  <c r="L21" i="67"/>
  <c r="K21" i="67"/>
  <c r="I21" i="67"/>
  <c r="H21" i="67"/>
  <c r="G21" i="67"/>
  <c r="N20" i="67"/>
  <c r="M20" i="67"/>
  <c r="L20" i="67"/>
  <c r="K20" i="67"/>
  <c r="I20" i="67"/>
  <c r="H20" i="67"/>
  <c r="G20" i="67"/>
  <c r="N19" i="67"/>
  <c r="M19" i="67"/>
  <c r="L19" i="67"/>
  <c r="K19" i="67"/>
  <c r="I19" i="67"/>
  <c r="H19" i="67"/>
  <c r="G19" i="67"/>
  <c r="N18" i="67"/>
  <c r="M18" i="67"/>
  <c r="L18" i="67"/>
  <c r="K18" i="67"/>
  <c r="I18" i="67"/>
  <c r="H18" i="67"/>
  <c r="G18" i="67"/>
  <c r="N17" i="67"/>
  <c r="M17" i="67"/>
  <c r="L17" i="67"/>
  <c r="K17" i="67"/>
  <c r="I17" i="67"/>
  <c r="H17" i="67"/>
  <c r="G17" i="67"/>
  <c r="N16" i="67"/>
  <c r="M16" i="67"/>
  <c r="L16" i="67"/>
  <c r="K16" i="67"/>
  <c r="I16" i="67"/>
  <c r="H16" i="67"/>
  <c r="G16" i="67"/>
  <c r="K56" i="67" l="1"/>
  <c r="B68" i="67"/>
  <c r="R87" i="76"/>
  <c r="H109" i="76" s="1"/>
  <c r="K55" i="67"/>
  <c r="B67" i="67" s="1"/>
  <c r="L55" i="67"/>
  <c r="C67" i="67" s="1"/>
  <c r="R60" i="76"/>
  <c r="H107" i="76" s="1"/>
  <c r="R77" i="76"/>
  <c r="F109" i="76" s="1"/>
  <c r="R97" i="76"/>
  <c r="J46" i="67"/>
  <c r="G47" i="67" s="1"/>
  <c r="M47" i="67" s="1"/>
  <c r="G56" i="67" s="1"/>
  <c r="M46" i="67"/>
  <c r="G55" i="67" s="1"/>
  <c r="J29" i="67"/>
  <c r="L23" i="67"/>
  <c r="M23" i="67"/>
  <c r="N23" i="67"/>
  <c r="J55" i="67" l="1"/>
  <c r="M55" i="67"/>
  <c r="D67" i="67" s="1"/>
  <c r="G67" i="67" s="1"/>
  <c r="K67" i="67" s="1"/>
  <c r="J56" i="67"/>
  <c r="F65" i="67"/>
  <c r="J65" i="67" s="1"/>
  <c r="O23" i="67"/>
  <c r="G65" i="67"/>
  <c r="K65" i="67" s="1"/>
  <c r="F64" i="67"/>
  <c r="J64" i="67" s="1"/>
  <c r="G63" i="67"/>
  <c r="K63" i="67" s="1"/>
  <c r="E65" i="67"/>
  <c r="I65" i="67" s="1"/>
  <c r="G64" i="67"/>
  <c r="K64" i="67" s="1"/>
  <c r="E63" i="67"/>
  <c r="I63" i="67" s="1"/>
  <c r="F63" i="67"/>
  <c r="J63" i="67" s="1"/>
  <c r="M56" i="67" l="1"/>
  <c r="D68" i="67" s="1"/>
  <c r="E64" i="67"/>
  <c r="I64" i="67" s="1"/>
  <c r="F67" i="67"/>
  <c r="J67" i="67" s="1"/>
  <c r="E67" i="67"/>
  <c r="I67" i="67" s="1"/>
  <c r="E68" i="67" l="1"/>
  <c r="I68" i="67" s="1"/>
  <c r="G68" i="67"/>
  <c r="K68" i="67" s="1"/>
  <c r="F68" i="67"/>
  <c r="J68" i="67" s="1"/>
  <c r="G66" i="67"/>
  <c r="K66" i="67" s="1"/>
  <c r="F66" i="67"/>
  <c r="J66" i="67" s="1"/>
  <c r="E66" i="67"/>
  <c r="I66" i="67" s="1"/>
  <c r="K70" i="67" l="1"/>
  <c r="I70" i="67"/>
  <c r="J70" i="67"/>
  <c r="L71" i="67" l="1"/>
  <c r="C127" i="63"/>
  <c r="B127" i="63"/>
  <c r="O73" i="63"/>
  <c r="O86" i="63" s="1"/>
  <c r="N73" i="63"/>
  <c r="N83" i="63" s="1"/>
  <c r="M73" i="63"/>
  <c r="M86" i="63" s="1"/>
  <c r="L73" i="63"/>
  <c r="L86" i="63" s="1"/>
  <c r="K73" i="63"/>
  <c r="K85" i="63" s="1"/>
  <c r="J73" i="63"/>
  <c r="J85" i="63" s="1"/>
  <c r="I73" i="63"/>
  <c r="H73" i="63"/>
  <c r="H84" i="63" s="1"/>
  <c r="G73" i="63"/>
  <c r="G86" i="63" s="1"/>
  <c r="F73" i="63"/>
  <c r="F83" i="63" s="1"/>
  <c r="E73" i="63"/>
  <c r="E86" i="63" s="1"/>
  <c r="D73" i="63"/>
  <c r="D86" i="63" s="1"/>
  <c r="C73" i="63"/>
  <c r="C85" i="63" s="1"/>
  <c r="B73" i="63"/>
  <c r="B85" i="63" s="1"/>
  <c r="O39" i="63"/>
  <c r="N39" i="63"/>
  <c r="M39" i="63"/>
  <c r="L39" i="63"/>
  <c r="K39" i="63"/>
  <c r="J39" i="63"/>
  <c r="I39" i="63"/>
  <c r="H39" i="63"/>
  <c r="G39" i="63"/>
  <c r="F39" i="63"/>
  <c r="B39" i="63"/>
  <c r="O38" i="63"/>
  <c r="N38" i="63"/>
  <c r="M38" i="63"/>
  <c r="L38" i="63"/>
  <c r="K38" i="63"/>
  <c r="J38" i="63"/>
  <c r="I38" i="63"/>
  <c r="H38" i="63"/>
  <c r="G38" i="63"/>
  <c r="F38" i="63"/>
  <c r="B38" i="63"/>
  <c r="B40" i="63" l="1"/>
  <c r="B50" i="63" s="1"/>
  <c r="I40" i="63"/>
  <c r="I50" i="63" s="1"/>
  <c r="J40" i="63"/>
  <c r="J50" i="63" s="1"/>
  <c r="D148" i="63" s="1"/>
  <c r="G81" i="63"/>
  <c r="O81" i="63"/>
  <c r="M82" i="63"/>
  <c r="B79" i="63"/>
  <c r="E82" i="63"/>
  <c r="G83" i="63"/>
  <c r="C79" i="63"/>
  <c r="G79" i="63"/>
  <c r="O84" i="63"/>
  <c r="O79" i="63"/>
  <c r="G85" i="63"/>
  <c r="G80" i="63"/>
  <c r="M49" i="63"/>
  <c r="D153" i="63" s="1"/>
  <c r="J84" i="63"/>
  <c r="J80" i="63"/>
  <c r="M40" i="63"/>
  <c r="M50" i="63" s="1"/>
  <c r="C154" i="63" s="1"/>
  <c r="O80" i="63"/>
  <c r="H83" i="63"/>
  <c r="L85" i="63"/>
  <c r="D85" i="63"/>
  <c r="D81" i="63"/>
  <c r="O83" i="63"/>
  <c r="O85" i="63"/>
  <c r="B80" i="63"/>
  <c r="G40" i="63"/>
  <c r="G50" i="63" s="1"/>
  <c r="D142" i="63" s="1"/>
  <c r="O40" i="63"/>
  <c r="O50" i="63" s="1"/>
  <c r="B84" i="63"/>
  <c r="H79" i="63"/>
  <c r="L81" i="63"/>
  <c r="G84" i="63"/>
  <c r="D50" i="63"/>
  <c r="C50" i="63"/>
  <c r="L40" i="63"/>
  <c r="L49" i="63" s="1"/>
  <c r="B49" i="63"/>
  <c r="K40" i="63"/>
  <c r="K50" i="63" s="1"/>
  <c r="E50" i="63"/>
  <c r="C81" i="63"/>
  <c r="I85" i="63"/>
  <c r="I81" i="63"/>
  <c r="I86" i="63"/>
  <c r="I82" i="63"/>
  <c r="I83" i="63"/>
  <c r="I79" i="63"/>
  <c r="C86" i="63"/>
  <c r="C82" i="63"/>
  <c r="C83" i="63"/>
  <c r="C84" i="63"/>
  <c r="C80" i="63"/>
  <c r="K81" i="63"/>
  <c r="I49" i="63"/>
  <c r="F40" i="63"/>
  <c r="F49" i="63" s="1"/>
  <c r="N40" i="63"/>
  <c r="N50" i="63" s="1"/>
  <c r="D146" i="63"/>
  <c r="C146" i="63"/>
  <c r="H40" i="63"/>
  <c r="H49" i="63" s="1"/>
  <c r="K86" i="63"/>
  <c r="K82" i="63"/>
  <c r="K83" i="63"/>
  <c r="K79" i="63"/>
  <c r="K84" i="63"/>
  <c r="K80" i="63"/>
  <c r="C148" i="63"/>
  <c r="E83" i="63"/>
  <c r="E79" i="63"/>
  <c r="E84" i="63"/>
  <c r="E80" i="63"/>
  <c r="E85" i="63"/>
  <c r="E81" i="63"/>
  <c r="M83" i="63"/>
  <c r="M79" i="63"/>
  <c r="M84" i="63"/>
  <c r="M80" i="63"/>
  <c r="M85" i="63"/>
  <c r="M81" i="63"/>
  <c r="I80" i="63"/>
  <c r="I84" i="63"/>
  <c r="N82" i="63"/>
  <c r="N86" i="63"/>
  <c r="G82" i="63"/>
  <c r="O82" i="63"/>
  <c r="F82" i="63"/>
  <c r="F86" i="63"/>
  <c r="J49" i="63"/>
  <c r="J79" i="63"/>
  <c r="D80" i="63"/>
  <c r="L80" i="63"/>
  <c r="F81" i="63"/>
  <c r="N81" i="63"/>
  <c r="H82" i="63"/>
  <c r="B83" i="63"/>
  <c r="J83" i="63"/>
  <c r="D84" i="63"/>
  <c r="L84" i="63"/>
  <c r="F85" i="63"/>
  <c r="N85" i="63"/>
  <c r="H86" i="63"/>
  <c r="D79" i="63"/>
  <c r="L79" i="63"/>
  <c r="F80" i="63"/>
  <c r="N80" i="63"/>
  <c r="H81" i="63"/>
  <c r="B82" i="63"/>
  <c r="J82" i="63"/>
  <c r="D83" i="63"/>
  <c r="L83" i="63"/>
  <c r="F84" i="63"/>
  <c r="N84" i="63"/>
  <c r="H85" i="63"/>
  <c r="B86" i="63"/>
  <c r="J86" i="63"/>
  <c r="F79" i="63"/>
  <c r="N79" i="63"/>
  <c r="H80" i="63"/>
  <c r="B81" i="63"/>
  <c r="J81" i="63"/>
  <c r="D82" i="63"/>
  <c r="L82" i="63"/>
  <c r="D154" i="63" l="1"/>
  <c r="C142" i="63"/>
  <c r="G49" i="63"/>
  <c r="G95" i="63"/>
  <c r="O95" i="63"/>
  <c r="D190" i="63" s="1"/>
  <c r="L50" i="63"/>
  <c r="D152" i="63" s="1"/>
  <c r="M51" i="63"/>
  <c r="O94" i="63"/>
  <c r="O96" i="63" s="1"/>
  <c r="C153" i="63"/>
  <c r="K49" i="63"/>
  <c r="D149" i="63" s="1"/>
  <c r="J94" i="63"/>
  <c r="C179" i="63" s="1"/>
  <c r="B94" i="63"/>
  <c r="H95" i="63"/>
  <c r="D176" i="63" s="1"/>
  <c r="H94" i="63"/>
  <c r="C175" i="63" s="1"/>
  <c r="G87" i="63"/>
  <c r="O49" i="63"/>
  <c r="C157" i="63" s="1"/>
  <c r="C158" i="63"/>
  <c r="L94" i="63"/>
  <c r="C183" i="63" s="1"/>
  <c r="D94" i="63"/>
  <c r="C167" i="63" s="1"/>
  <c r="D158" i="63"/>
  <c r="D139" i="63"/>
  <c r="C139" i="63"/>
  <c r="D156" i="63"/>
  <c r="C156" i="63"/>
  <c r="C94" i="63"/>
  <c r="E87" i="63"/>
  <c r="E95" i="63"/>
  <c r="F50" i="63"/>
  <c r="D179" i="63"/>
  <c r="J95" i="63"/>
  <c r="J87" i="63"/>
  <c r="D145" i="63"/>
  <c r="C145" i="63"/>
  <c r="I51" i="63"/>
  <c r="G94" i="63"/>
  <c r="I94" i="63"/>
  <c r="D138" i="63"/>
  <c r="C138" i="63"/>
  <c r="L87" i="63"/>
  <c r="L95" i="63"/>
  <c r="B95" i="63"/>
  <c r="B87" i="63"/>
  <c r="M87" i="63"/>
  <c r="M95" i="63"/>
  <c r="H50" i="63"/>
  <c r="K94" i="63"/>
  <c r="O87" i="63"/>
  <c r="K87" i="63"/>
  <c r="K95" i="63"/>
  <c r="C136" i="63"/>
  <c r="D136" i="63"/>
  <c r="D87" i="63"/>
  <c r="D95" i="63"/>
  <c r="J51" i="63"/>
  <c r="D147" i="63"/>
  <c r="C147" i="63"/>
  <c r="C150" i="63"/>
  <c r="D150" i="63"/>
  <c r="B51" i="63"/>
  <c r="D49" i="63"/>
  <c r="E49" i="63"/>
  <c r="C49" i="63"/>
  <c r="N87" i="63"/>
  <c r="N95" i="63"/>
  <c r="D151" i="63"/>
  <c r="C151" i="63"/>
  <c r="H87" i="63"/>
  <c r="E94" i="63"/>
  <c r="D141" i="63"/>
  <c r="C141" i="63"/>
  <c r="G51" i="63"/>
  <c r="N49" i="63"/>
  <c r="C149" i="63"/>
  <c r="K51" i="63"/>
  <c r="F87" i="63"/>
  <c r="F95" i="63"/>
  <c r="N94" i="63"/>
  <c r="C87" i="63"/>
  <c r="C95" i="63"/>
  <c r="I95" i="63"/>
  <c r="I87" i="63"/>
  <c r="D174" i="63"/>
  <c r="C174" i="63"/>
  <c r="F94" i="63"/>
  <c r="M94" i="63"/>
  <c r="D143" i="63"/>
  <c r="H51" i="63"/>
  <c r="C143" i="63"/>
  <c r="C134" i="63"/>
  <c r="D134" i="63"/>
  <c r="C189" i="63" l="1"/>
  <c r="D175" i="63"/>
  <c r="C152" i="63"/>
  <c r="L51" i="63"/>
  <c r="C190" i="63"/>
  <c r="D189" i="63"/>
  <c r="D183" i="63"/>
  <c r="C176" i="63"/>
  <c r="H96" i="63"/>
  <c r="D167" i="63"/>
  <c r="D157" i="63"/>
  <c r="O51" i="63"/>
  <c r="D186" i="63"/>
  <c r="C186" i="63"/>
  <c r="D177" i="63"/>
  <c r="I96" i="63"/>
  <c r="C177" i="63"/>
  <c r="D185" i="63"/>
  <c r="C185" i="63"/>
  <c r="M96" i="63"/>
  <c r="D169" i="63"/>
  <c r="C169" i="63"/>
  <c r="E96" i="63"/>
  <c r="D133" i="63"/>
  <c r="C133" i="63"/>
  <c r="C51" i="63"/>
  <c r="D182" i="63"/>
  <c r="C182" i="63"/>
  <c r="C173" i="63"/>
  <c r="G96" i="63"/>
  <c r="D173" i="63"/>
  <c r="D172" i="63"/>
  <c r="C172" i="63"/>
  <c r="D178" i="63"/>
  <c r="C178" i="63"/>
  <c r="D180" i="63"/>
  <c r="C180" i="63"/>
  <c r="D166" i="63"/>
  <c r="C166" i="63"/>
  <c r="D137" i="63"/>
  <c r="C137" i="63"/>
  <c r="E51" i="63"/>
  <c r="D135" i="63"/>
  <c r="C135" i="63"/>
  <c r="D51" i="63"/>
  <c r="J96" i="63"/>
  <c r="D188" i="63"/>
  <c r="C188" i="63"/>
  <c r="N51" i="63"/>
  <c r="D155" i="63"/>
  <c r="C155" i="63"/>
  <c r="D168" i="63"/>
  <c r="C168" i="63"/>
  <c r="C181" i="63"/>
  <c r="K96" i="63"/>
  <c r="D181" i="63"/>
  <c r="B96" i="63"/>
  <c r="D140" i="63"/>
  <c r="C140" i="63"/>
  <c r="C165" i="63"/>
  <c r="C96" i="63"/>
  <c r="D165" i="63"/>
  <c r="C171" i="63"/>
  <c r="F96" i="63"/>
  <c r="D171" i="63"/>
  <c r="D184" i="63"/>
  <c r="C184" i="63"/>
  <c r="D187" i="63"/>
  <c r="C187" i="63"/>
  <c r="N96" i="63"/>
  <c r="C144" i="63"/>
  <c r="D144" i="63"/>
  <c r="D170" i="63"/>
  <c r="C170" i="63"/>
  <c r="D96" i="63"/>
  <c r="L96" i="63"/>
  <c r="F51" i="63"/>
  <c r="D159" i="63" l="1"/>
  <c r="D191" i="63"/>
  <c r="C191" i="63"/>
  <c r="C159" i="63"/>
</calcChain>
</file>

<file path=xl/sharedStrings.xml><?xml version="1.0" encoding="utf-8"?>
<sst xmlns="http://schemas.openxmlformats.org/spreadsheetml/2006/main" count="2515" uniqueCount="803">
  <si>
    <t>Standardized Climate Scenario Exercise 2024</t>
  </si>
  <si>
    <t>Instructions</t>
  </si>
  <si>
    <t>This document contains the instructions to complete the Standardized Climate Scenario Exercise (SCSE) Workbook. These instructions are intended to be read with the SCSE Methodology.</t>
  </si>
  <si>
    <t>The SCSE Instructions include three types of tabs:</t>
  </si>
  <si>
    <r>
      <t xml:space="preserve">Tabs 2-9 (coloured </t>
    </r>
    <r>
      <rPr>
        <b/>
        <sz val="11"/>
        <color theme="4" tint="0.39997558519241921"/>
        <rFont val="Arial"/>
        <family val="2"/>
      </rPr>
      <t>blue</t>
    </r>
    <r>
      <rPr>
        <sz val="11"/>
        <rFont val="Arial"/>
        <family val="2"/>
      </rPr>
      <t>)</t>
    </r>
    <r>
      <rPr>
        <sz val="11"/>
        <color theme="1"/>
        <rFont val="Arial"/>
        <family val="2"/>
      </rPr>
      <t xml:space="preserve"> include instructions and data fields for the worksheet of the same name in the SCSE Workbook. There are two versions of the Real Estate Summary, Flood Risk, and Wildfire Risk worksheets, one for DTIs, one for insurers</t>
    </r>
  </si>
  <si>
    <r>
      <t xml:space="preserve">Tabs 10-17 (coloured </t>
    </r>
    <r>
      <rPr>
        <b/>
        <sz val="11"/>
        <color theme="7" tint="0.39997558519241921"/>
        <rFont val="Arial"/>
        <family val="2"/>
      </rPr>
      <t>orange</t>
    </r>
    <r>
      <rPr>
        <sz val="11"/>
        <rFont val="Arial"/>
        <family val="2"/>
      </rPr>
      <t>)</t>
    </r>
    <r>
      <rPr>
        <sz val="11"/>
        <color theme="1"/>
        <rFont val="Arial"/>
        <family val="2"/>
      </rPr>
      <t xml:space="preserve"> contain instructions and tables providing </t>
    </r>
    <r>
      <rPr>
        <sz val="11"/>
        <rFont val="Arial"/>
        <family val="2"/>
      </rPr>
      <t>further</t>
    </r>
    <r>
      <rPr>
        <sz val="11"/>
        <color theme="1"/>
        <rFont val="Arial"/>
        <family val="2"/>
      </rPr>
      <t xml:space="preserve"> information related to specific data fields.</t>
    </r>
  </si>
  <si>
    <r>
      <t xml:space="preserve">Tabs 18-22 (coloured </t>
    </r>
    <r>
      <rPr>
        <b/>
        <sz val="11"/>
        <color theme="9" tint="0.39997558519241921"/>
        <rFont val="Arial"/>
        <family val="2"/>
      </rPr>
      <t>green</t>
    </r>
    <r>
      <rPr>
        <sz val="11"/>
        <rFont val="Arial"/>
        <family val="2"/>
      </rPr>
      <t>)</t>
    </r>
    <r>
      <rPr>
        <sz val="11"/>
        <color theme="1"/>
        <rFont val="Arial"/>
        <family val="2"/>
      </rPr>
      <t xml:space="preserve"> contain illustrative examples for transition risk and physical risk modules.</t>
    </r>
  </si>
  <si>
    <t>Submit your financial institution's completed  SCSE Workbook(s) to climateScenario-scenarioClimatique@osfi-bsif.gc.ca:</t>
  </si>
  <si>
    <t>- Credit Risk, Market Risk Common Shares, and Market Risk Corp Bonds worksheets by December 13th, 2024</t>
  </si>
  <si>
    <t>- the rest of the workbook by January 24th, 2025</t>
  </si>
  <si>
    <t>SCSE Instructions for Identification</t>
  </si>
  <si>
    <t>Exercise participants complete this worksheet with a Financial Institution name, and all of the financial institution codes included in the submission.</t>
  </si>
  <si>
    <t>Exercise participants also include up to five contact names. It is strongly recommended to include at least two names as OSFI will use this contact information to share information with exercise participants.</t>
  </si>
  <si>
    <r>
      <t xml:space="preserve">The financial institution code is the same code institutions use to submit returns in the Regulatory Return System (RRS). Completed SCSE Workbook(s) are </t>
    </r>
    <r>
      <rPr>
        <b/>
        <sz val="11"/>
        <rFont val="Arial"/>
        <family val="2"/>
      </rPr>
      <t xml:space="preserve">not </t>
    </r>
    <r>
      <rPr>
        <sz val="11"/>
        <rFont val="Arial"/>
        <family val="2"/>
      </rPr>
      <t>submitted through RRS, and should be emailed to climateScenario-scenarioClimatique@osfi-bsif.gc.ca</t>
    </r>
  </si>
  <si>
    <t>SCSE Instructions for Credit Risk</t>
  </si>
  <si>
    <t>This tab lists the data fields associated with the Credit Risk worksheet in the SCSE Workbook
Data fields 1-4 capture the dimensions of the data and are pre-populated. Every in-scope exposure falls into one, and only one row capturing a unique Industry Sector - Regional Sector - Credit Quality Bucket - Asset Class combination. The Credit Risk Worksheet contains 4050 rows capturing all possible combinations.
The remaining data fields are calculated values for that row. Data fields 5-20 contain values for exposure amounts, baseline ECL, climate adjusted ECLs, average maturity, and weighted duration for each unique combination. These fields have been prepopulated with zero values. The values can be left as zeros if a FI has no exposures for a given row.
The weighted average duration data field is only to be populated for corporate bond and preferred share asset classes. For corporate and commercial lending exposures, weighted average duration has been pre-populated with "-99" signifying that it is not applicable.</t>
  </si>
  <si>
    <t>Data fields for SCSE Workbook, Credit Risk Worksheet</t>
  </si>
  <si>
    <t>ID</t>
  </si>
  <si>
    <t>Submission Key</t>
  </si>
  <si>
    <t>Description</t>
  </si>
  <si>
    <t>Data Type</t>
  </si>
  <si>
    <t>Standard</t>
  </si>
  <si>
    <t>industry_sector</t>
  </si>
  <si>
    <t>Industry Sector</t>
  </si>
  <si>
    <t>Text</t>
  </si>
  <si>
    <r>
      <rPr>
        <sz val="11"/>
        <rFont val="Arial"/>
        <family val="2"/>
      </rPr>
      <t>See</t>
    </r>
    <r>
      <rPr>
        <sz val="11"/>
        <color rgb="FFFF0000"/>
        <rFont val="Arial"/>
        <family val="2"/>
      </rPr>
      <t xml:space="preserve"> </t>
    </r>
    <r>
      <rPr>
        <b/>
        <u/>
        <sz val="11"/>
        <color theme="10"/>
        <rFont val="Arial"/>
        <family val="2"/>
      </rPr>
      <t>"Industry Sectors"</t>
    </r>
    <r>
      <rPr>
        <sz val="11"/>
        <rFont val="Arial"/>
        <family val="2"/>
      </rPr>
      <t xml:space="preserve"> tab for values</t>
    </r>
  </si>
  <si>
    <t>region</t>
  </si>
  <si>
    <t>Regional Sector</t>
  </si>
  <si>
    <r>
      <rPr>
        <sz val="11"/>
        <rFont val="Arial"/>
        <family val="2"/>
      </rPr>
      <t xml:space="preserve">See </t>
    </r>
    <r>
      <rPr>
        <b/>
        <u/>
        <sz val="11"/>
        <color theme="10"/>
        <rFont val="Arial"/>
        <family val="2"/>
      </rPr>
      <t>"Transition Regions"</t>
    </r>
    <r>
      <rPr>
        <sz val="11"/>
        <rFont val="Arial"/>
        <family val="2"/>
      </rPr>
      <t xml:space="preserve"> tab for values</t>
    </r>
  </si>
  <si>
    <t>credit_quality_bucket</t>
  </si>
  <si>
    <t>Credit Quality Bucket</t>
  </si>
  <si>
    <t>Integer</t>
  </si>
  <si>
    <r>
      <rPr>
        <sz val="11"/>
        <rFont val="Arial"/>
        <family val="2"/>
      </rPr>
      <t xml:space="preserve">See </t>
    </r>
    <r>
      <rPr>
        <b/>
        <u/>
        <sz val="11"/>
        <color theme="10"/>
        <rFont val="Arial"/>
        <family val="2"/>
      </rPr>
      <t>"Credit Quality Buckets"</t>
    </r>
    <r>
      <rPr>
        <sz val="11"/>
        <rFont val="Arial"/>
        <family val="2"/>
      </rPr>
      <t xml:space="preserve"> tab for values</t>
    </r>
  </si>
  <si>
    <t>asset_class</t>
  </si>
  <si>
    <t>Asset Class</t>
  </si>
  <si>
    <r>
      <rPr>
        <sz val="11"/>
        <rFont val="Arial"/>
        <family val="2"/>
      </rPr>
      <t xml:space="preserve">See </t>
    </r>
    <r>
      <rPr>
        <b/>
        <u/>
        <sz val="11"/>
        <color theme="10"/>
        <rFont val="Arial"/>
        <family val="2"/>
      </rPr>
      <t>"Transition Asset Classes"</t>
    </r>
    <r>
      <rPr>
        <sz val="11"/>
        <rFont val="Arial"/>
        <family val="2"/>
      </rPr>
      <t xml:space="preserve"> tab for values</t>
    </r>
  </si>
  <si>
    <t>exposure_amount</t>
  </si>
  <si>
    <t>Total exposure amount, expressed in Canadian Dollars</t>
  </si>
  <si>
    <t>baseline_ECL</t>
  </si>
  <si>
    <t>Expected credit losses (ECL) as per IFRS 9, unadjusted for climate risks</t>
  </si>
  <si>
    <t>For climate adjusted values, the total value shall be reported (not the difference to the baseline value). 
The values shall be reported as numbers. Symbols, such as “$”, and “,” should not be included. For example, an exposure of $1,234.56 should be reported as 1235.
See SCSE Methodology for climate adjusted ECLs</t>
  </si>
  <si>
    <t>immediate_climate_ECL_2030</t>
  </si>
  <si>
    <t>Climate Adjusted Lifetime ECLs under Below 2℃ immediate scenario for 2030</t>
  </si>
  <si>
    <t>immediate_climate_ECL_2035</t>
  </si>
  <si>
    <t>Climate Adjusted Lifetime ECLs under Below 2℃ immediate scenario for 2035</t>
  </si>
  <si>
    <t>immediate_climate_ECL_2040</t>
  </si>
  <si>
    <t>Climate Adjusted Lifetime ECLs under Below 2℃ immediate scenario for 2040</t>
  </si>
  <si>
    <t>immediate_climate_ECL_2045</t>
  </si>
  <si>
    <t>Climate Adjusted Lifetime ECLs under Below 2℃ immediate scenario for 2045</t>
  </si>
  <si>
    <t>delayed_climate_ECL_2030</t>
  </si>
  <si>
    <t>Climate Adjusted Lifetime ECLs under Below 2℃ delayed scenario for 2030</t>
  </si>
  <si>
    <t>delayed_climate_ECL_2035</t>
  </si>
  <si>
    <t>Climate Adjusted Lifetime ECLs under Below 2℃ delayed scenario for 2035</t>
  </si>
  <si>
    <t>delayed_climate_ECL_2040</t>
  </si>
  <si>
    <t>Climate Adjusted Lifetime ECLs under Below 2℃ delayed scenario for 2040</t>
  </si>
  <si>
    <t>delayed_climate_ECL_2045</t>
  </si>
  <si>
    <t>Climate Adjusted Lifetime ECLs under Below 2℃ delayed scenario for 2045</t>
  </si>
  <si>
    <t>netzero_climate_ECL_2030</t>
  </si>
  <si>
    <t>Climate Adjusted Lifetime ECLs under Net zero 2050 scenario for 2030</t>
  </si>
  <si>
    <t>netzero_climate_ECL_2035</t>
  </si>
  <si>
    <t>Climate Adjusted Lifetime ECLs under Net zero 2050 scenario for 2035</t>
  </si>
  <si>
    <t>netzero_climate_ECL_2040</t>
  </si>
  <si>
    <t>Climate Adjusted Lifetime ECLs under Net zero 2050 scenario for 2040</t>
  </si>
  <si>
    <t>netzero_climate_ECL_2045</t>
  </si>
  <si>
    <t>Climate Adjusted Lifetime ECLs under Net zero 2050 scenario for 2045</t>
  </si>
  <si>
    <t>weighted_average_maturity</t>
  </si>
  <si>
    <t>Exposure weighted average remaining maturity in years</t>
  </si>
  <si>
    <t>weighted_average_duration</t>
  </si>
  <si>
    <t>Exposure weighted average duration per million of the exposure</t>
  </si>
  <si>
    <t>Decimal (2 digits)</t>
  </si>
  <si>
    <t>Refers to the money duration of exposure, consistent with the definition of duration (CS01) in section 3.5.3 of the SCSE Methodology, and expressed in the applicable currency unit, per million of the exposure. To be populated only for corporate bonds and preferred shares.</t>
  </si>
  <si>
    <t>SCSE Instructions for Market Risk for Common Shares</t>
  </si>
  <si>
    <r>
      <t>This tab lists the data fields associated with the Market Risk Common Shares worksheet in the SCSE Workbook
Data fields 1 and 2 capture the dimensions of the data and are pre-populated. Every in-scope exposure falls into one, and only one row capturing a unique Industry Sector - Regional Sector combination. The number of rows in the Market Risk Common Shares Worksheet contains 234 rows capturing all of the possible combinations.
The remaining data fields are calculated values for that row.</t>
    </r>
    <r>
      <rPr>
        <sz val="11"/>
        <color rgb="FFFF0000"/>
        <rFont val="Arial"/>
        <family val="2"/>
      </rPr>
      <t xml:space="preserve"> </t>
    </r>
    <r>
      <rPr>
        <sz val="11"/>
        <rFont val="Arial"/>
        <family val="2"/>
      </rPr>
      <t xml:space="preserve">Data fields 3-15 contain values </t>
    </r>
    <r>
      <rPr>
        <sz val="11"/>
        <color theme="1"/>
        <rFont val="Arial"/>
        <family val="2"/>
      </rPr>
      <t>for exposure amounts and climate adjusted market values. These fields have been prepopulated with zero values. The values can be left as zeros if a FI has no exposures for a given row.</t>
    </r>
  </si>
  <si>
    <t>Data fields for SCSE Workbook, Market Risk Common Shares Worksheet</t>
  </si>
  <si>
    <t xml:space="preserve">Industry Sector </t>
  </si>
  <si>
    <r>
      <rPr>
        <sz val="11"/>
        <rFont val="Arial"/>
        <family val="2"/>
      </rPr>
      <t xml:space="preserve">See </t>
    </r>
    <r>
      <rPr>
        <b/>
        <u/>
        <sz val="11"/>
        <color theme="10"/>
        <rFont val="Arial"/>
        <family val="2"/>
      </rPr>
      <t>"Industry Sectors"</t>
    </r>
    <r>
      <rPr>
        <sz val="11"/>
        <rFont val="Arial"/>
        <family val="2"/>
      </rPr>
      <t xml:space="preserve"> tab for expected values
In addition to the 25 industry sectors listed in "Industry Sectors" tab, the worksheet for Market Risk Common Shares contains a 26th sector - "AGGR" i.e. an aggregate sector. Common share allocations in pooled funds that track regional equity market indices across the 25 industry sectors can be assigned to this sector. </t>
    </r>
  </si>
  <si>
    <r>
      <rPr>
        <sz val="11"/>
        <color theme="1"/>
        <rFont val="Arial"/>
        <family val="2"/>
      </rPr>
      <t xml:space="preserve">See </t>
    </r>
    <r>
      <rPr>
        <b/>
        <u/>
        <sz val="11"/>
        <color theme="10"/>
        <rFont val="Arial"/>
        <family val="2"/>
      </rPr>
      <t>"Transition Regions"</t>
    </r>
    <r>
      <rPr>
        <sz val="11"/>
        <color theme="1"/>
        <rFont val="Arial"/>
        <family val="2"/>
      </rPr>
      <t xml:space="preserve"> tab for expected values</t>
    </r>
  </si>
  <si>
    <t>Total market value as of the reporting date, expressed in Canadian Dollars</t>
  </si>
  <si>
    <t xml:space="preserve">The total exposure amounts reported here include any allocations to common shares in pooled funds such as mutual funds, exchange-traded funds. </t>
  </si>
  <si>
    <t>immediate_climate_MV_2030</t>
  </si>
  <si>
    <t>Climate adjusted market values under Below 2℃ immediate scenario for 2030</t>
  </si>
  <si>
    <t>For climate adjusted values, the total value shall be reported (not the difference to the baseline value). 
The values shall be reported as numbers. Symbols, such as “$”, and “,” should not be included. For example, an exposure of $1,234.56 should be reported as 1235.
See SCSE Methodology for climate adjusted market values</t>
  </si>
  <si>
    <t>immediate_climate_MV_2035</t>
  </si>
  <si>
    <t>Climate adjusted market values under Below 2℃ immediate scenario for 2035</t>
  </si>
  <si>
    <t>immediate_climate_MV_2040</t>
  </si>
  <si>
    <t>Climate adjusted market values under Below 2℃ immediate scenario for 2040</t>
  </si>
  <si>
    <t>immediate_climate_MV_2045</t>
  </si>
  <si>
    <t>Climate adjusted market values under Below 2℃ immediate scenario for 2045</t>
  </si>
  <si>
    <t>delayed_climate_MV_2030</t>
  </si>
  <si>
    <t>Climate adjusted market values under Below 2℃ delayed scenario for 2030</t>
  </si>
  <si>
    <t>delayed_climate_MV_2035</t>
  </si>
  <si>
    <t>Climate adjusted market values under Below 2℃ delayed scenario for 2035</t>
  </si>
  <si>
    <t>delayed_climate_MV_2040</t>
  </si>
  <si>
    <t>Climate adjusted market values under Below 2℃ delayed scenario for 2040</t>
  </si>
  <si>
    <t>delayed_climate_MV_2045</t>
  </si>
  <si>
    <t>Climate adjusted market values under Below 2℃ delayed scenario for 2045</t>
  </si>
  <si>
    <t>netzero_climate_MV_2030</t>
  </si>
  <si>
    <t>Climate adjusted market values under Net zero 2050 scenario for 2030</t>
  </si>
  <si>
    <t>netzero_climate_MV_2035</t>
  </si>
  <si>
    <t>Climate adjusted market values under Net zero 2050 scenario for 2035</t>
  </si>
  <si>
    <t>netzero_climate_MV_2040</t>
  </si>
  <si>
    <t>Climate adjusted market values under Net zero 2050 scenario for 2040</t>
  </si>
  <si>
    <t>netzero_climate_MV_2045</t>
  </si>
  <si>
    <t>Climate adjusted market values under Net zero 2050 scenario for 2045</t>
  </si>
  <si>
    <t>SCSE Instructions for Market Risk for Corporate Bonds and Preferred Shares</t>
  </si>
  <si>
    <t xml:space="preserve">This tab lists the data fields associated with the Market Risk Corp Bonds worksheet in the SCSE Workbook
Data fields 1-4 capture the dimensions of the data and are pre-populated. Every in-scope exposure falls into one, and only one row capturing a unique Industry Sector - Regional Sector - Credit Quality Bucket - Asset Class combination. The Market Risk Corp Bonds Worksheet contains 2808 rows capturing all of the possible combinations.
The remaining data fields are calculated values for that row. Data fields 5-18 contain values for exposure amounts, climate adjusted market values and weighted average maturity for each unique combination. These fields have been prepopulated with zero values. The values can be left as zeros if a FI has no exposures for a given row.
</t>
  </si>
  <si>
    <t>Data fields for SCSE Workbook, Market Risk Corp Bonds Worksheet</t>
  </si>
  <si>
    <r>
      <rPr>
        <sz val="11"/>
        <color theme="1"/>
        <rFont val="Arial"/>
        <family val="2"/>
      </rPr>
      <t>See</t>
    </r>
    <r>
      <rPr>
        <u/>
        <sz val="11"/>
        <color theme="10"/>
        <rFont val="Arial"/>
        <family val="2"/>
      </rPr>
      <t xml:space="preserve"> </t>
    </r>
    <r>
      <rPr>
        <b/>
        <u/>
        <sz val="11"/>
        <color theme="10"/>
        <rFont val="Arial"/>
        <family val="2"/>
      </rPr>
      <t>"Industry Sectors"</t>
    </r>
    <r>
      <rPr>
        <sz val="11"/>
        <color theme="1"/>
        <rFont val="Arial"/>
        <family val="2"/>
      </rPr>
      <t xml:space="preserve"> tab for expected values
In addition to the 25 industry sectors listed in "Industry Sectors" tab, the worksheet for Market Risk Corporate bonds contains a 26th sector - "AGGR" i.e. and aggregate sector. Corporate bond allocations in pooled funds that track regional bond market indices across the 25 industry sectors can be assigned to this sector. </t>
    </r>
  </si>
  <si>
    <r>
      <rPr>
        <sz val="11"/>
        <color theme="1"/>
        <rFont val="Arial"/>
        <family val="2"/>
      </rPr>
      <t xml:space="preserve">See </t>
    </r>
    <r>
      <rPr>
        <b/>
        <u/>
        <sz val="11"/>
        <color theme="10"/>
        <rFont val="Arial"/>
        <family val="2"/>
      </rPr>
      <t>"Transition Regions"</t>
    </r>
    <r>
      <rPr>
        <b/>
        <sz val="11"/>
        <color theme="1"/>
        <rFont val="Arial"/>
        <family val="2"/>
      </rPr>
      <t xml:space="preserve"> </t>
    </r>
    <r>
      <rPr>
        <sz val="11"/>
        <color theme="1"/>
        <rFont val="Arial"/>
        <family val="2"/>
      </rPr>
      <t>tab for expected values</t>
    </r>
  </si>
  <si>
    <r>
      <t>See</t>
    </r>
    <r>
      <rPr>
        <b/>
        <u/>
        <sz val="11"/>
        <color theme="4"/>
        <rFont val="Arial"/>
        <family val="2"/>
      </rPr>
      <t xml:space="preserve"> "Credit Quality Buckets"</t>
    </r>
    <r>
      <rPr>
        <sz val="11"/>
        <rFont val="Arial"/>
        <family val="2"/>
      </rPr>
      <t xml:space="preserve"> tab for expected values
FIs are required to report their exposures as per the SCSE credit quality buckets. To do this FIs must assign an SCSE credit quality bucket to each exposure based on the baseline PD value as discussed in section 3.5.3 of the SCSE methodology.  </t>
    </r>
  </si>
  <si>
    <r>
      <rPr>
        <sz val="11"/>
        <rFont val="Arial"/>
        <family val="2"/>
      </rPr>
      <t xml:space="preserve">See </t>
    </r>
    <r>
      <rPr>
        <b/>
        <u/>
        <sz val="11"/>
        <color theme="10"/>
        <rFont val="Arial"/>
        <family val="2"/>
      </rPr>
      <t>"Transition Asset Classes"</t>
    </r>
    <r>
      <rPr>
        <b/>
        <sz val="11"/>
        <rFont val="Arial"/>
        <family val="2"/>
      </rPr>
      <t xml:space="preserve"> </t>
    </r>
    <r>
      <rPr>
        <sz val="11"/>
        <rFont val="Arial"/>
        <family val="2"/>
      </rPr>
      <t>tab for expected values</t>
    </r>
  </si>
  <si>
    <t>Total reported exposure amount, expressed in Canadian Dollars</t>
  </si>
  <si>
    <t xml:space="preserve">The total exposure amounts reported here include any allocations to corporate bonds and preferred shares in pooled funds such as mutual funds, exchange-traded funds. </t>
  </si>
  <si>
    <r>
      <t>For corporate bond exposures, the remaining effective maturity applicable to the Asset Category</t>
    </r>
    <r>
      <rPr>
        <b/>
        <sz val="11"/>
        <rFont val="Arial"/>
        <family val="2"/>
      </rPr>
      <t xml:space="preserve"> in years</t>
    </r>
  </si>
  <si>
    <t>SCSE Instructions for Real Estate Transition Risk</t>
  </si>
  <si>
    <t>This tab lists the data fields associated with the Real Estate Transition Risk worksheet in the SCSE Workbook.
The data fields below describe the two summary tables that are required in this module; namely:
a) Provincial level summary by primary heating source
b) Provincial level summary by primary power/energy source
That is, this worksheet differs to other worksheets as it captures two separate summary tables.
Data fields 1 and 2 capture the dimensions of the data and are pre-populated. Each row captures a unique province/territory and category of heating/power source. Note that field 2 is the only field that differs between the two summary tables. In total, there are 26 rows in each summary table.
The remaining data fields are calculated values for that row. Data fields 3-4 will contain values for exposure amounts and undrawn amounts. These fields have been prepopulated with zero values. The values can be left as zeros if an FI has no exposures for a given row/field.
Note that mortgage insurance is the only insurance exposure that is in scope for these tables.</t>
  </si>
  <si>
    <t>Data fields for SCSE Workbook, Real Estate Transition Risk Worksheet, Heating Source</t>
  </si>
  <si>
    <t>province</t>
  </si>
  <si>
    <t>Province or territory</t>
  </si>
  <si>
    <t>All 10 provinces and 3 territories as codes (e.g., AB for Alberta)</t>
  </si>
  <si>
    <t>heating_source</t>
  </si>
  <si>
    <t>Heating source category (fuel or nonfuel)</t>
  </si>
  <si>
    <t>See SCSE Methodology for principles of categorizing into fuel-based sources and non fuel-based sources</t>
  </si>
  <si>
    <t>Total exposure amount, defined as:
- Outstanding balance for lending exposures
- Most recent market value for owned assets/investments
- Outstanding mortgage balance for mortgage insurance exposures</t>
  </si>
  <si>
    <t>undrawn_amount</t>
  </si>
  <si>
    <t>Total undrawn amount, where applicable</t>
  </si>
  <si>
    <t>Data fields for SCSE Workbook, Real Estate Transition Risk Worksheet, Power Source</t>
  </si>
  <si>
    <t>power_source</t>
  </si>
  <si>
    <t>Power source category (fuel or nonfuel)</t>
  </si>
  <si>
    <t>SCSE Instructions for Real Estate Summary</t>
  </si>
  <si>
    <r>
      <t xml:space="preserve">This tab lists the data fields associated with the Real Estate Summary DTIs and Real Estate Summary Insurers worksheets in the SCSE Workbook.
The data fields below describe an aggregated summary of the FI's Real Estate exposures. DTIs and Insurers are provided with separate prepopulated tabs.
</t>
    </r>
    <r>
      <rPr>
        <sz val="11"/>
        <rFont val="Arial"/>
        <family val="2"/>
      </rPr>
      <t>Data fields 1, 2, 5 and 6</t>
    </r>
    <r>
      <rPr>
        <sz val="11"/>
        <color theme="1"/>
        <rFont val="Arial"/>
        <family val="2"/>
      </rPr>
      <t xml:space="preserve"> capture the dimensions of the data and are pre-populated. Every in-scope exposure will fall into one, and only one row capturing a unique Province/Territory -</t>
    </r>
    <r>
      <rPr>
        <sz val="11"/>
        <rFont val="Arial"/>
        <family val="2"/>
      </rPr>
      <t xml:space="preserve"> Exposure Code</t>
    </r>
    <r>
      <rPr>
        <sz val="11"/>
        <color theme="1"/>
        <rFont val="Arial"/>
        <family val="2"/>
      </rPr>
      <t xml:space="preserve"> - LTV Bucket - </t>
    </r>
    <r>
      <rPr>
        <sz val="11"/>
        <rFont val="Arial"/>
        <family val="2"/>
      </rPr>
      <t xml:space="preserve">Property Age combination. The Real Estate Summary DTIs and Real Estate Summary Insurers worksheets contain 832 and 754 rows respectively capturing all of the expected combinations.
The data fields 3 and 4 are descriptive fields that provide details of the Exposure Code (field 2). 
</t>
    </r>
    <r>
      <rPr>
        <sz val="11"/>
        <color theme="1"/>
        <rFont val="Arial"/>
        <family val="2"/>
      </rPr>
      <t xml:space="preserve">
The remaining data fields are calculated values for that row. Data fie</t>
    </r>
    <r>
      <rPr>
        <sz val="11"/>
        <rFont val="Arial"/>
        <family val="2"/>
      </rPr>
      <t>lds 7 and 8</t>
    </r>
    <r>
      <rPr>
        <sz val="11"/>
        <color theme="1"/>
        <rFont val="Arial"/>
        <family val="2"/>
      </rPr>
      <t xml:space="preserve"> will contain values for exposure amounts and undrawn amounts. These fields have been prepopulated with zero values. The values can be left as zeros if an FI has no exposures for a given row/field.
</t>
    </r>
    <r>
      <rPr>
        <sz val="11"/>
        <rFont val="Arial"/>
        <family val="2"/>
      </rPr>
      <t xml:space="preserve">
For DTIs, please note that LTV bucket is only applicable for lending exposures (and not owned assets). Further, property age is only applicable (required) for exposures secured by residential property. 
For insurers, please note that mortgage insurance is the only insurance exposure that is in scope for these tables. Further, please note that LTV bucket and property age only apply to mortgage insurance exposures and "Investments - Mortgage Loans for insurers", where for the latter, an "unknown" LTV option is available..Finally, undrawn amount does not apply for insurers.</t>
    </r>
  </si>
  <si>
    <t>Data fields for SCSE Workbook, Real Estate Summary DTIs</t>
  </si>
  <si>
    <t>2 digit codes for provinces and territories</t>
  </si>
  <si>
    <t>exposure_code</t>
  </si>
  <si>
    <t>Code classifying the exposure type</t>
  </si>
  <si>
    <r>
      <rPr>
        <sz val="11"/>
        <rFont val="Arial"/>
        <family val="2"/>
      </rPr>
      <t xml:space="preserve">See </t>
    </r>
    <r>
      <rPr>
        <b/>
        <u/>
        <sz val="11"/>
        <color theme="10"/>
        <rFont val="Arial"/>
        <family val="2"/>
      </rPr>
      <t>"Physical Assets Exposure Codes"</t>
    </r>
    <r>
      <rPr>
        <sz val="11"/>
        <rFont val="Arial"/>
        <family val="2"/>
      </rPr>
      <t xml:space="preserve"> tab for expected values</t>
    </r>
  </si>
  <si>
    <t>exposure_IDs</t>
  </si>
  <si>
    <t>Relevant exposure classes from SCSE Methodology for exposure code</t>
  </si>
  <si>
    <r>
      <rPr>
        <sz val="11"/>
        <rFont val="Arial"/>
        <family val="2"/>
      </rPr>
      <t xml:space="preserve">See </t>
    </r>
    <r>
      <rPr>
        <b/>
        <u/>
        <sz val="11"/>
        <color theme="10"/>
        <rFont val="Arial"/>
        <family val="2"/>
      </rPr>
      <t>"Physical Assets Exposure Codes"</t>
    </r>
    <r>
      <rPr>
        <sz val="11"/>
        <rFont val="Arial"/>
        <family val="2"/>
      </rPr>
      <t xml:space="preserve"> tab for details</t>
    </r>
  </si>
  <si>
    <t>physical_asset</t>
  </si>
  <si>
    <t>Relevant physical asset type for exposure code</t>
  </si>
  <si>
    <r>
      <rPr>
        <sz val="11"/>
        <rFont val="Arial"/>
        <family val="2"/>
      </rPr>
      <t>See</t>
    </r>
    <r>
      <rPr>
        <sz val="11"/>
        <color rgb="FFFF0000"/>
        <rFont val="Arial"/>
        <family val="2"/>
      </rPr>
      <t xml:space="preserve"> </t>
    </r>
    <r>
      <rPr>
        <b/>
        <u/>
        <sz val="11"/>
        <color theme="10"/>
        <rFont val="Arial"/>
        <family val="2"/>
      </rPr>
      <t>"Physical Assets Exposure Codes"</t>
    </r>
    <r>
      <rPr>
        <sz val="11"/>
        <rFont val="Arial"/>
        <family val="2"/>
      </rPr>
      <t xml:space="preserve"> tab for details</t>
    </r>
  </si>
  <si>
    <t>LTV_bucket</t>
  </si>
  <si>
    <t>Current loan-to-value bucket, where applicable</t>
  </si>
  <si>
    <r>
      <rPr>
        <sz val="11"/>
        <rFont val="Arial"/>
        <family val="2"/>
      </rPr>
      <t xml:space="preserve">See </t>
    </r>
    <r>
      <rPr>
        <b/>
        <u/>
        <sz val="11"/>
        <color theme="10"/>
        <rFont val="Arial"/>
        <family val="2"/>
      </rPr>
      <t>"LTV Buckets"</t>
    </r>
    <r>
      <rPr>
        <sz val="11"/>
        <rFont val="Arial"/>
        <family val="2"/>
      </rPr>
      <t xml:space="preserve"> tab for expected values</t>
    </r>
    <r>
      <rPr>
        <u/>
        <sz val="11"/>
        <color theme="10"/>
        <rFont val="Arial"/>
        <family val="2"/>
      </rPr>
      <t xml:space="preserve">.
</t>
    </r>
    <r>
      <rPr>
        <sz val="11"/>
        <color theme="10"/>
        <rFont val="Arial"/>
        <family val="2"/>
      </rPr>
      <t xml:space="preserve">
</t>
    </r>
    <r>
      <rPr>
        <sz val="11"/>
        <rFont val="Arial"/>
        <family val="2"/>
      </rPr>
      <t xml:space="preserve">LTV bucket is only applicable for lending exposures (exposure_code 10, 20, 30). </t>
    </r>
  </si>
  <si>
    <t>property_age</t>
  </si>
  <si>
    <t>Pre-2000, post-2000 or unknown</t>
  </si>
  <si>
    <t xml:space="preserve">Approximate property age, split to (i) before 01/01/2000 (ii) on or after 01/01/2000 and (iii) unknown.
Property age is only applicable for exposures secured by residential property (exposure_code 10, 20). </t>
  </si>
  <si>
    <t>Total exposure amount, defined as:
- Outstanding balance for lending exposures
- Most recent market value for owned assets/investments</t>
  </si>
  <si>
    <t>Data fields for SCSE Workbook, Real Estate Summary Insurers</t>
  </si>
  <si>
    <r>
      <rPr>
        <sz val="11"/>
        <rFont val="Arial"/>
        <family val="2"/>
      </rPr>
      <t>See</t>
    </r>
    <r>
      <rPr>
        <sz val="11"/>
        <color rgb="FFFF0000"/>
        <rFont val="Arial"/>
        <family val="2"/>
      </rPr>
      <t xml:space="preserve"> </t>
    </r>
    <r>
      <rPr>
        <b/>
        <u/>
        <sz val="11"/>
        <color theme="10"/>
        <rFont val="Arial"/>
        <family val="2"/>
      </rPr>
      <t>"Physical Assets Exposure Codes"</t>
    </r>
    <r>
      <rPr>
        <sz val="11"/>
        <rFont val="Arial"/>
        <family val="2"/>
      </rPr>
      <t xml:space="preserve"> tab for expected values</t>
    </r>
  </si>
  <si>
    <r>
      <rPr>
        <sz val="11"/>
        <rFont val="Arial"/>
        <family val="2"/>
      </rPr>
      <t xml:space="preserve">See </t>
    </r>
    <r>
      <rPr>
        <b/>
        <u/>
        <sz val="11"/>
        <color theme="10"/>
        <rFont val="Arial"/>
        <family val="2"/>
      </rPr>
      <t>"LTV Buckets"</t>
    </r>
    <r>
      <rPr>
        <sz val="11"/>
        <rFont val="Arial"/>
        <family val="2"/>
      </rPr>
      <t xml:space="preserve"> tab for expected values</t>
    </r>
    <r>
      <rPr>
        <u/>
        <sz val="11"/>
        <color theme="10"/>
        <rFont val="Arial"/>
        <family val="2"/>
      </rPr>
      <t xml:space="preserve">.
</t>
    </r>
    <r>
      <rPr>
        <sz val="11"/>
        <rFont val="Arial"/>
        <family val="2"/>
      </rPr>
      <t>LTV bucket is only applicable for "Investments - Mortgage Loans for insurers" and "Mortgage insurance" (exposure_code 10, 30). Further, an "unknown" LTV bucket is available for exposure_code 10.</t>
    </r>
  </si>
  <si>
    <t xml:space="preserve">Approximate property age, split to (i) before 01/01/2000 (ii) on or after 01/01/2000 and (iii) unknown.
Property age is only applicable for "Investments - Mortgage Loans for insurers" and "Mortgage insurance" (exposure_code 10, 30). </t>
  </si>
  <si>
    <t>SCSE Instructions for Flood Risk Module</t>
  </si>
  <si>
    <r>
      <rPr>
        <sz val="11"/>
        <rFont val="Arial"/>
        <family val="2"/>
      </rPr>
      <t xml:space="preserve">This tab lists the data fields associated with the Flood Risk DTIs and Flood Risk Insurers worksheets in the SCSE Workbook. DTIs and Insurers are provided with separate prepopulated tabs.
The data fields 1, 2, 5 and 6 capture the dimensions of the data and are pre-populated. Every in-scope exposure will fall into one, and only one row capturing a unique Region - Exposure Code - LTV Bucket - Property Age - Scenario Flood Bucket combination. The Flood Risk DTIs and Flood Risk Insurers worksheets contain 14,080 and 6,820 rows respectively capturing all of the expected combinations.
</t>
    </r>
    <r>
      <rPr>
        <sz val="11"/>
        <color theme="1"/>
        <rFont val="Arial"/>
        <family val="2"/>
      </rPr>
      <t xml:space="preserve">
</t>
    </r>
    <r>
      <rPr>
        <sz val="11"/>
        <rFont val="Arial"/>
        <family val="2"/>
      </rPr>
      <t xml:space="preserve">The data fields 3 and 4 are descriptive fields that provide details of the Exposure Code (field 2). </t>
    </r>
    <r>
      <rPr>
        <sz val="11"/>
        <color rgb="FFFFC000"/>
        <rFont val="Arial"/>
        <family val="2"/>
      </rPr>
      <t xml:space="preserve">
</t>
    </r>
    <r>
      <rPr>
        <sz val="11"/>
        <rFont val="Arial"/>
        <family val="2"/>
      </rPr>
      <t xml:space="preserve">
The remaining data fields are calculated values for that row. Data fields 8 and 9 will contain total (summed) values for exposure amounts and undrawn amounts, bucketed into flood scenario depth buckets (field 7). These fields have been prepopulated with zero values. The values can be left as zeros if an FI has no exposures for a given row/field. Data fields 10 and 11 (DTIs) or 9 and 10 (insurers) will contain values for the scenario flood depth and baseline flood depth, weighted by exposure amount, bucketed again into the same flood scenario depth buckets (from field 7). 
</t>
    </r>
    <r>
      <rPr>
        <sz val="11"/>
        <color theme="1"/>
        <rFont val="Arial"/>
        <family val="2"/>
      </rPr>
      <t xml:space="preserve">
</t>
    </r>
    <r>
      <rPr>
        <sz val="11"/>
        <rFont val="Arial"/>
        <family val="2"/>
      </rPr>
      <t>For DTIs, please note that LTV bucket is only applicable for lending exposures (and not owned assets). Further, property age is only applicable (required) for exposures secured by residential property. 
For insurers, please note that LTV bucket only applies for mortgage insurance exposures and "Investments - Mortgage Loans for insurers", where for the latter, an "unknown" LTV option is available..Property age applies to "Investments - Mortgage Loans for insurers", mortgage insurance and residential property insurance. Finally, undrawn amount does not apply for insurers.</t>
    </r>
  </si>
  <si>
    <t>Data fields for SCSE Workbook, Flood Risk Template DTIs</t>
  </si>
  <si>
    <t>Region</t>
  </si>
  <si>
    <r>
      <rPr>
        <sz val="11"/>
        <rFont val="Arial"/>
        <family val="2"/>
      </rPr>
      <t xml:space="preserve">See </t>
    </r>
    <r>
      <rPr>
        <b/>
        <u/>
        <sz val="11"/>
        <color theme="10"/>
        <rFont val="Arial"/>
        <family val="2"/>
      </rPr>
      <t>"Physical Risk Regions"</t>
    </r>
    <r>
      <rPr>
        <sz val="11"/>
        <rFont val="Arial"/>
        <family val="2"/>
      </rPr>
      <t xml:space="preserve"> tab for expected values</t>
    </r>
  </si>
  <si>
    <r>
      <rPr>
        <sz val="11"/>
        <rFont val="Arial"/>
        <family val="2"/>
      </rPr>
      <t xml:space="preserve">See </t>
    </r>
    <r>
      <rPr>
        <b/>
        <u/>
        <sz val="11"/>
        <color theme="10"/>
        <rFont val="Arial"/>
        <family val="2"/>
      </rPr>
      <t>"Physical Assets Exposure Codes"</t>
    </r>
    <r>
      <rPr>
        <sz val="11"/>
        <color rgb="FFFF0000"/>
        <rFont val="Arial"/>
        <family val="2"/>
      </rPr>
      <t xml:space="preserve"> </t>
    </r>
    <r>
      <rPr>
        <sz val="11"/>
        <rFont val="Arial"/>
        <family val="2"/>
      </rPr>
      <t>tab for expected values</t>
    </r>
  </si>
  <si>
    <r>
      <rPr>
        <sz val="11"/>
        <rFont val="Arial"/>
        <family val="2"/>
      </rPr>
      <t xml:space="preserve">See </t>
    </r>
    <r>
      <rPr>
        <b/>
        <u/>
        <sz val="11"/>
        <color theme="10"/>
        <rFont val="Arial"/>
        <family val="2"/>
      </rPr>
      <t>"LTV Buckets"</t>
    </r>
    <r>
      <rPr>
        <sz val="11"/>
        <rFont val="Arial"/>
        <family val="2"/>
      </rPr>
      <t xml:space="preserve"> tab for expected values</t>
    </r>
    <r>
      <rPr>
        <u/>
        <sz val="11"/>
        <color theme="10"/>
        <rFont val="Arial"/>
        <family val="2"/>
      </rPr>
      <t xml:space="preserve">.
</t>
    </r>
    <r>
      <rPr>
        <sz val="11"/>
        <color theme="10"/>
        <rFont val="Arial"/>
        <family val="2"/>
      </rPr>
      <t xml:space="preserve">
</t>
    </r>
    <r>
      <rPr>
        <sz val="11"/>
        <rFont val="Arial"/>
        <family val="2"/>
      </rPr>
      <t xml:space="preserve">LTV bucket is only applicable for lending exposures (exposure_code 11, 12, 21, 22, 31, 32). </t>
    </r>
  </si>
  <si>
    <t xml:space="preserve">Approximate property age, split to (i) before 01/01/2000 (ii) on or after 01/01/2000 and (iii) unknown.
Property age is only applicable for exposures secured by residential property (exposure_code 11, 12, 21, 22). </t>
  </si>
  <si>
    <t>scenario_flood_bucket</t>
  </si>
  <si>
    <t>Flood bucket as defined by the scenario (future) flood depth</t>
  </si>
  <si>
    <r>
      <rPr>
        <sz val="11"/>
        <rFont val="Arial"/>
        <family val="2"/>
      </rPr>
      <t xml:space="preserve">See </t>
    </r>
    <r>
      <rPr>
        <b/>
        <u/>
        <sz val="11"/>
        <color theme="10"/>
        <rFont val="Arial"/>
        <family val="2"/>
      </rPr>
      <t>"Hazard Metrics and Buckets"</t>
    </r>
    <r>
      <rPr>
        <sz val="11"/>
        <color rgb="FFFF0000"/>
        <rFont val="Arial"/>
        <family val="2"/>
      </rPr>
      <t xml:space="preserve"> </t>
    </r>
    <r>
      <rPr>
        <sz val="11"/>
        <rFont val="Arial"/>
        <family val="2"/>
      </rPr>
      <t>tab for expected values</t>
    </r>
  </si>
  <si>
    <t>scenario_flood</t>
  </si>
  <si>
    <t>exposure_amount weighted scenario flood depth</t>
  </si>
  <si>
    <t>Float</t>
  </si>
  <si>
    <r>
      <rPr>
        <sz val="11"/>
        <rFont val="Arial"/>
        <family val="2"/>
      </rPr>
      <t xml:space="preserve">See </t>
    </r>
    <r>
      <rPr>
        <b/>
        <u/>
        <sz val="11"/>
        <color theme="10"/>
        <rFont val="Arial"/>
        <family val="2"/>
      </rPr>
      <t>"Hazard Metrics and Buckets"</t>
    </r>
    <r>
      <rPr>
        <sz val="11"/>
        <rFont val="Arial"/>
        <family val="2"/>
      </rPr>
      <t xml:space="preserve"> tab for details. 3 decimal places expected for float type variable.</t>
    </r>
  </si>
  <si>
    <t>baseline_flood</t>
  </si>
  <si>
    <t>exposure_amount weighted baseline flood depth</t>
  </si>
  <si>
    <t>Data fields for SCSE Workbook, Flood Risk Template Insurers</t>
  </si>
  <si>
    <r>
      <rPr>
        <sz val="11"/>
        <rFont val="Arial"/>
        <family val="2"/>
      </rPr>
      <t>See</t>
    </r>
    <r>
      <rPr>
        <sz val="11"/>
        <color rgb="FFFF0000"/>
        <rFont val="Arial"/>
        <family val="2"/>
      </rPr>
      <t xml:space="preserve"> </t>
    </r>
    <r>
      <rPr>
        <b/>
        <u/>
        <sz val="11"/>
        <color theme="10"/>
        <rFont val="Arial"/>
        <family val="2"/>
      </rPr>
      <t>"Physical Assets Exposure Codes"</t>
    </r>
    <r>
      <rPr>
        <sz val="11"/>
        <color rgb="FFFF0000"/>
        <rFont val="Arial"/>
        <family val="2"/>
      </rPr>
      <t xml:space="preserve"> </t>
    </r>
    <r>
      <rPr>
        <sz val="11"/>
        <rFont val="Arial"/>
        <family val="2"/>
      </rPr>
      <t>tab for details</t>
    </r>
  </si>
  <si>
    <r>
      <rPr>
        <sz val="11"/>
        <rFont val="Arial"/>
        <family val="2"/>
      </rPr>
      <t xml:space="preserve">See </t>
    </r>
    <r>
      <rPr>
        <b/>
        <u/>
        <sz val="11"/>
        <color theme="10"/>
        <rFont val="Arial"/>
        <family val="2"/>
      </rPr>
      <t>"LTV Buckets"</t>
    </r>
    <r>
      <rPr>
        <sz val="11"/>
        <rFont val="Arial"/>
        <family val="2"/>
      </rPr>
      <t xml:space="preserve"> tab for expected values</t>
    </r>
    <r>
      <rPr>
        <u/>
        <sz val="11"/>
        <color theme="10"/>
        <rFont val="Arial"/>
        <family val="2"/>
      </rPr>
      <t xml:space="preserve">.
</t>
    </r>
    <r>
      <rPr>
        <sz val="11"/>
        <color theme="1"/>
        <rFont val="Arial"/>
        <family val="2"/>
      </rPr>
      <t>LTV bucket is only applicable for "Investments - Mortgage Loans for insurers" and "Mortgage insurance" (exposure_code 10, 30). Further, an "unknown" LTV bucket is available for exposure_code 10.</t>
    </r>
  </si>
  <si>
    <t xml:space="preserve">Approximate property age, split to (i) before 01/01/2000 (ii) on or after 01/01/2000 and (iii) unknown.
Property age is only applicable for "Investments - Mortgage Loans for insurers", "Mortgage insurance" and "Residential property insurance" (exposure_code 10, 30, 41). </t>
  </si>
  <si>
    <r>
      <rPr>
        <sz val="11"/>
        <rFont val="Arial"/>
        <family val="2"/>
      </rPr>
      <t>See</t>
    </r>
    <r>
      <rPr>
        <sz val="11"/>
        <color rgb="FFFF0000"/>
        <rFont val="Arial"/>
        <family val="2"/>
      </rPr>
      <t xml:space="preserve"> </t>
    </r>
    <r>
      <rPr>
        <b/>
        <u/>
        <sz val="11"/>
        <color theme="10"/>
        <rFont val="Arial"/>
        <family val="2"/>
      </rPr>
      <t>"Hazard Metrics and Buckets"</t>
    </r>
    <r>
      <rPr>
        <sz val="11"/>
        <color rgb="FFFF0000"/>
        <rFont val="Arial"/>
        <family val="2"/>
      </rPr>
      <t xml:space="preserve"> </t>
    </r>
    <r>
      <rPr>
        <sz val="11"/>
        <rFont val="Arial"/>
        <family val="2"/>
      </rPr>
      <t>tab for expected values</t>
    </r>
  </si>
  <si>
    <t>Total exposure amount, defined as:
- Outstanding balance for lending exposures
- Most recent market value for owned assets/investments
- Total insured value, net of deductibles, co-insurance, and per-risk reinsurance amounts, for P&amp;C insurance exposures, as described in section 5.3.4 of the SCSE Methodology
- Outstanding mortgage balance for mortgage insurance exposures</t>
  </si>
  <si>
    <t>See SCSE Methodology for clarification on requirement for reinsurance consideration</t>
  </si>
  <si>
    <t>SCSE Instructions for Wildfire Risk Module</t>
  </si>
  <si>
    <t>This tab lists the data fields associated with the Wildfire Risk DTIs and Wildfire Risk Insurers worksheets in the SCSE Workbook. DTIs and Insurers are provided with separate prepopulated tabs.
The data fields 1, 2, 5 and 6 capture the dimensions of the data and are pre-populated. Every in-scope exposure will fall into one, and only one row capturing a unique Region - Exposure Code - LTV Bucket - Property Age - Scenario BUI Bucket combination. The Wildfire Risk DTIs and Wildfire Risk Insurers worksheets contain 4,032 and 3,906 respectively capturing all of the expected combinations.
The data fields 3 and 4 are descriptive fields that provide details of the Exposure Code (field 2). 
The remaining data fields are calculated values for that row. Data fields 8 and 9 will contain total (summed) values for exposure amounts and undrawn amounts bucketed into wildfire scenario (BUI) buckets (field 7). These fields have been prepopulated with zero values. The values can be left as zeros if an FI has no exposures for a given row/field. Data fields 10 and 11 (DTIs) or 9 and 10 (insurers) will contain values for the scenario BUI value and baseline BUI value, weighted by exposure amount, bucketed again into the same wildfire scenario buckets. Data fields 12 and 13 (DTIs) or 11 and 12 (insurers) will contain values for the scenario fire season length and baseline fire season length, again weighted by exposure amount, bucketed into the same wildfire scenario buckets. 
For DTIs, please note that LTV bucket is only applicable for lending exposures (and not owned assets). Further, property age is only applicable (required) for exposures secured by residential property. 
For insurers, please note that LTV bucket only applies for mortgage insurance exposures and "Investments - Mortgage Loans for insurers", where for the latter, an "unknown" LTV option is available..Property age applies to "Investments - Mortgage Loans for insurers", mortgage insurance and residential property insurance. Finally, undrawn amount does not apply for insurers.</t>
  </si>
  <si>
    <t>Data fields for SCSE Workbook, Wildfire Risk Template DTIs</t>
  </si>
  <si>
    <r>
      <rPr>
        <sz val="11"/>
        <rFont val="Arial"/>
        <family val="2"/>
      </rPr>
      <t xml:space="preserve">See </t>
    </r>
    <r>
      <rPr>
        <b/>
        <u/>
        <sz val="11"/>
        <color rgb="FF0070C0"/>
        <rFont val="Arial"/>
        <family val="2"/>
      </rPr>
      <t>"Physical Risk Regions"</t>
    </r>
    <r>
      <rPr>
        <sz val="11"/>
        <rFont val="Arial"/>
        <family val="2"/>
      </rPr>
      <t xml:space="preserve"> tab for expected values</t>
    </r>
  </si>
  <si>
    <t>scenario_BUI_bucket</t>
  </si>
  <si>
    <t>BUI bucket as defined by the scenario (future) BUI value</t>
  </si>
  <si>
    <r>
      <rPr>
        <sz val="11"/>
        <rFont val="Arial"/>
        <family val="2"/>
      </rPr>
      <t>See</t>
    </r>
    <r>
      <rPr>
        <sz val="11"/>
        <color rgb="FFFF0000"/>
        <rFont val="Arial"/>
        <family val="2"/>
      </rPr>
      <t xml:space="preserve"> </t>
    </r>
    <r>
      <rPr>
        <b/>
        <u/>
        <sz val="11"/>
        <color theme="10"/>
        <rFont val="Arial"/>
        <family val="2"/>
      </rPr>
      <t>"Hazard Metrics and Buckets"</t>
    </r>
    <r>
      <rPr>
        <sz val="11"/>
        <rFont val="Arial"/>
        <family val="2"/>
      </rPr>
      <t xml:space="preserve"> tab for expected values</t>
    </r>
  </si>
  <si>
    <t>scenario_BUI</t>
  </si>
  <si>
    <t>exposure_amount weighted scenario BUI</t>
  </si>
  <si>
    <t>baseline_BUI</t>
  </si>
  <si>
    <t>exposure_amount weighted baseline BUI</t>
  </si>
  <si>
    <t>scenario_fire_season</t>
  </si>
  <si>
    <t>exposure_amount weighted scenario fire season length</t>
  </si>
  <si>
    <r>
      <rPr>
        <sz val="11"/>
        <rFont val="Arial"/>
        <family val="2"/>
      </rPr>
      <t xml:space="preserve">See </t>
    </r>
    <r>
      <rPr>
        <b/>
        <u/>
        <sz val="11"/>
        <color theme="10"/>
        <rFont val="Arial"/>
        <family val="2"/>
      </rPr>
      <t>"Hazard Metrics and Buckets"</t>
    </r>
    <r>
      <rPr>
        <sz val="11"/>
        <rFont val="Arial"/>
        <family val="2"/>
      </rPr>
      <t xml:space="preserve"> tab for details</t>
    </r>
  </si>
  <si>
    <t>baseline_fire_season</t>
  </si>
  <si>
    <t>exposure_amount weighted baseline fire season length</t>
  </si>
  <si>
    <r>
      <rPr>
        <sz val="11"/>
        <rFont val="Arial"/>
        <family val="2"/>
      </rPr>
      <t>See</t>
    </r>
    <r>
      <rPr>
        <sz val="11"/>
        <color rgb="FFFF0000"/>
        <rFont val="Arial"/>
        <family val="2"/>
      </rPr>
      <t xml:space="preserve"> </t>
    </r>
    <r>
      <rPr>
        <b/>
        <u/>
        <sz val="11"/>
        <color theme="10"/>
        <rFont val="Arial"/>
        <family val="2"/>
      </rPr>
      <t>"Hazard Metrics and Buckets"</t>
    </r>
    <r>
      <rPr>
        <sz val="11"/>
        <color rgb="FFFF0000"/>
        <rFont val="Arial"/>
        <family val="2"/>
      </rPr>
      <t xml:space="preserve"> </t>
    </r>
    <r>
      <rPr>
        <sz val="11"/>
        <rFont val="Arial"/>
        <family val="2"/>
      </rPr>
      <t>tab for details</t>
    </r>
  </si>
  <si>
    <t>Data fields for SCSE Workbook, Wildfire Risk Template Insurers</t>
  </si>
  <si>
    <r>
      <rPr>
        <sz val="11"/>
        <rFont val="Arial"/>
        <family val="2"/>
      </rPr>
      <t xml:space="preserve">See </t>
    </r>
    <r>
      <rPr>
        <b/>
        <u/>
        <sz val="11"/>
        <color rgb="FF0070C0"/>
        <rFont val="Arial"/>
        <family val="2"/>
      </rPr>
      <t>"LTV Buckets"</t>
    </r>
    <r>
      <rPr>
        <sz val="11"/>
        <rFont val="Arial"/>
        <family val="2"/>
      </rPr>
      <t xml:space="preserve"> tab for expected values</t>
    </r>
    <r>
      <rPr>
        <u/>
        <sz val="11"/>
        <rFont val="Arial"/>
        <family val="2"/>
      </rPr>
      <t xml:space="preserve">.
</t>
    </r>
    <r>
      <rPr>
        <sz val="11"/>
        <rFont val="Arial"/>
        <family val="2"/>
      </rPr>
      <t>LTV bucket is only applicable for "Investments - Mortgage Loans for insurers" and "Mortgage insurance" (exposure_code 10, 30). Further, an "unknown" LTV bucket is available for exposure_code 10.</t>
    </r>
  </si>
  <si>
    <r>
      <rPr>
        <sz val="11"/>
        <rFont val="Arial"/>
        <family val="2"/>
      </rPr>
      <t xml:space="preserve">See </t>
    </r>
    <r>
      <rPr>
        <b/>
        <u/>
        <sz val="11"/>
        <color theme="10"/>
        <rFont val="Arial"/>
        <family val="2"/>
      </rPr>
      <t>"Hazard Metrics and Buckets"</t>
    </r>
    <r>
      <rPr>
        <sz val="11"/>
        <color rgb="FFFF0000"/>
        <rFont val="Arial"/>
        <family val="2"/>
      </rPr>
      <t xml:space="preserve"> </t>
    </r>
    <r>
      <rPr>
        <sz val="11"/>
        <rFont val="Arial"/>
        <family val="2"/>
      </rPr>
      <t>tab for details</t>
    </r>
  </si>
  <si>
    <t>SCSE Industry Sectors for Credit and Market Risk</t>
  </si>
  <si>
    <t>This tab lists 25 Industry Sectors and their corresponding NAICS codes. The mapping is aligned with OSFI’s Climate Risk Return.
The sectoral assignment is based on “leading NAICS codes” which is defined as follows: if a NAICS code belongs to a sector, all the NAICS codes that start with the same digits also belong to that sector. For example, 111 is the NAICS code for Crop Production and therefore, all the NAICS codes that start with the digits 111 also belong to this sector. E.g., 1113 is the NAICS code for Fruit and Tree Nut Farming and belongs to the Crop Production sector.
The NAICS Codes with Multiple Sectors table lists NAICS codes that are used for more than one sector, which occurs because there is no further granularity available for these NAICS codes. Exposures to counterparties that are mapped to one of these NAICS codes are classified into one of the sectors based on the nature of the counterparty.</t>
  </si>
  <si>
    <t>Industry Sectors</t>
  </si>
  <si>
    <t>Code</t>
  </si>
  <si>
    <t>Canadian NAICS Codes</t>
  </si>
  <si>
    <t>US NAICS Codes</t>
  </si>
  <si>
    <t>ELEC-RNEW</t>
  </si>
  <si>
    <t>Electricity Support and Distribution</t>
  </si>
  <si>
    <t>Electricity Production from Renewable Sources and Nuclear</t>
  </si>
  <si>
    <t>221113, 221119</t>
  </si>
  <si>
    <t>221113, 221114, 221115, 221116, 221117, 221118</t>
  </si>
  <si>
    <t>ELEC-OTHR</t>
  </si>
  <si>
    <t>22112, 23713, 335</t>
  </si>
  <si>
    <t>ELEC-FOSS</t>
  </si>
  <si>
    <t>Fossil Fuel Electricity Production</t>
  </si>
  <si>
    <t>ELEC-HYDR</t>
  </si>
  <si>
    <t>Hydro Electricity Production</t>
  </si>
  <si>
    <t>EINT-MANF</t>
  </si>
  <si>
    <t>Energy Intensive Industries</t>
  </si>
  <si>
    <t>Manufacturing</t>
  </si>
  <si>
    <t>325, 327, 331, 332</t>
  </si>
  <si>
    <t>EINT-MINE</t>
  </si>
  <si>
    <t>Mining</t>
  </si>
  <si>
    <t>2122, 2123, 213117, 213119</t>
  </si>
  <si>
    <t>2122, 2123, 213114, 213115</t>
  </si>
  <si>
    <t>EINT-PAPR</t>
  </si>
  <si>
    <t>Paper and Pulp</t>
  </si>
  <si>
    <t>EINT-WATR</t>
  </si>
  <si>
    <t>Water and Sewage System and Waste Management</t>
  </si>
  <si>
    <t>2213, 23711, 562</t>
  </si>
  <si>
    <t>COAL</t>
  </si>
  <si>
    <t>Fossil Fuels</t>
  </si>
  <si>
    <t>Coal Industry and Support</t>
  </si>
  <si>
    <t>2121, 213117, 213119</t>
  </si>
  <si>
    <t>2121, 213113</t>
  </si>
  <si>
    <t>RFND</t>
  </si>
  <si>
    <t>Fossil Fuel Refinery</t>
  </si>
  <si>
    <t>324, 326, 412, 457, 486</t>
  </si>
  <si>
    <t>324, 326, 4247, 457, 486</t>
  </si>
  <si>
    <t>GAS</t>
  </si>
  <si>
    <t>Natural Gas Industry and Support</t>
  </si>
  <si>
    <t>21111, 213111, 213118, 2212, 23712</t>
  </si>
  <si>
    <t>21113, 213111, 213112, 2212, 23712</t>
  </si>
  <si>
    <t>OIL-EXTR</t>
  </si>
  <si>
    <t>Oil Extraction</t>
  </si>
  <si>
    <t>21111, 213111</t>
  </si>
  <si>
    <t>21112, 213111</t>
  </si>
  <si>
    <t>OIL-OTHR</t>
  </si>
  <si>
    <t>Oil Extraction Support</t>
  </si>
  <si>
    <t>213118, 23712</t>
  </si>
  <si>
    <t>213112, 23712</t>
  </si>
  <si>
    <t>OIL-SAND</t>
  </si>
  <si>
    <t>Sand Oil Extraction and Support</t>
  </si>
  <si>
    <t>TRNS-AIR</t>
  </si>
  <si>
    <t>Transportation</t>
  </si>
  <si>
    <t>Air Transportation</t>
  </si>
  <si>
    <t>481, 4881</t>
  </si>
  <si>
    <t>TRNS-RAIL</t>
  </si>
  <si>
    <t>Rail Transportation</t>
  </si>
  <si>
    <t>TRNS-OTHR</t>
  </si>
  <si>
    <t>Other Transportation</t>
  </si>
  <si>
    <t>336, 483, 484, 485, 487, 4882, 4883, 4884, 4885, 4889</t>
  </si>
  <si>
    <t>CROP</t>
  </si>
  <si>
    <t>Agriculture and Forestry</t>
  </si>
  <si>
    <t>Crop Production and Support</t>
  </si>
  <si>
    <t>111, 1151, 41112</t>
  </si>
  <si>
    <t>111, 1151</t>
  </si>
  <si>
    <t>LIVE</t>
  </si>
  <si>
    <t>Livestock Production and Support</t>
  </si>
  <si>
    <t>112, 1152, 41111</t>
  </si>
  <si>
    <t>112, 1152</t>
  </si>
  <si>
    <t>FORS</t>
  </si>
  <si>
    <t>Forestry and Support</t>
  </si>
  <si>
    <t>113, 1153, 321</t>
  </si>
  <si>
    <t>FINC</t>
  </si>
  <si>
    <t>Other Sectors</t>
  </si>
  <si>
    <t>Finance and Insurance</t>
  </si>
  <si>
    <t>FOOD</t>
  </si>
  <si>
    <t>Food and Beverage industry and support</t>
  </si>
  <si>
    <t>114, 311, 312, 4131, 4132, 445</t>
  </si>
  <si>
    <t>114, 311, 312, 4244, 4248, 445</t>
  </si>
  <si>
    <t>REST</t>
  </si>
  <si>
    <t>Real Estate</t>
  </si>
  <si>
    <t>SERV</t>
  </si>
  <si>
    <t>Service Sectors</t>
  </si>
  <si>
    <t>323, 41113, 41119, 4133, 4134, 414, 415, 416, 417, 418, 419, 441, 444, 449, 455, 456, 458, 459, 49, 51, 54, 55, 561, 61, 62, 71, 72, 81, 91</t>
  </si>
  <si>
    <t>323, 423, 4241, 4242, 4243, 4245, 4246, 4249, 425, 441, 444, 449, 455, 456, 458, 459, 49, 51, 54, 55, 561, 61, 62, 71, 72, 81, 92</t>
  </si>
  <si>
    <t>OTHR</t>
  </si>
  <si>
    <t xml:space="preserve">Other Industries </t>
  </si>
  <si>
    <t>236, 2372, 2373, 2379, 238, 313, 314, 315, 316, 333, 334, 337, 339</t>
  </si>
  <si>
    <t>NAICS Codes with Multiple Sectors</t>
  </si>
  <si>
    <t>Sector Name 1</t>
  </si>
  <si>
    <t>Sector Name 2</t>
  </si>
  <si>
    <t>EINT - MINE</t>
  </si>
  <si>
    <t>OIL - EXTR</t>
  </si>
  <si>
    <t xml:space="preserve">GAS </t>
  </si>
  <si>
    <t>OIL - OTHR</t>
  </si>
  <si>
    <t>SCSE Regional Sectors for Credit and Market Risk</t>
  </si>
  <si>
    <t>This tab lists 9 Regional Sectors and their corresponding Alpha 3 - ISO codes. This mapping is unique to the credit and market risk modules of the SCSE.
The region assignment mostly aligns with regions' locations or continent with a few exceptions, e.g., dependent territories belong to the region of the parent state. Exceptions are included in the description column. 
A region name to Alpha 3 - ISO code mapping can be found at https://www.iso.org/iso-3166-country-codes.html, by clicking the "Online Browsing Platform" link.</t>
  </si>
  <si>
    <t>Regional Sectors</t>
  </si>
  <si>
    <t>Region Name</t>
  </si>
  <si>
    <t>Corresponding Alpha 3 - ISO Codes</t>
  </si>
  <si>
    <t>CA</t>
  </si>
  <si>
    <t>Canada</t>
  </si>
  <si>
    <t>CAN</t>
  </si>
  <si>
    <t>US</t>
  </si>
  <si>
    <t>United States</t>
  </si>
  <si>
    <t>United States and all its dependent territories</t>
  </si>
  <si>
    <t>ASM, GUM, MNP, PRI, UMI, USA, VIR</t>
  </si>
  <si>
    <t>LA</t>
  </si>
  <si>
    <t>South America, Central America, and the Caribbean</t>
  </si>
  <si>
    <t>South America, Central America, and the Caribbean, excluding other countries' dependent territories</t>
  </si>
  <si>
    <t>ATG, ARG, BHS, BRB, BLZ, BOL, BES, BRA, CHL, COL, CRI, CUB, DMA, DOM, ECU, SLV, GRD, GLP, GTM, GUY, HTI, HND, JAM, MTQ, MEX, NIC, PAN, PRY, PER, KNA, LCA, VCT, SUR, TTO, URY, VEN</t>
  </si>
  <si>
    <t>A_EU</t>
  </si>
  <si>
    <t>Advanced European economies</t>
  </si>
  <si>
    <t>Advanced European economies and their territories, including Israel, which is classified as an advanced economy by IMF, due to the similarities in its economic model to European advanced economies</t>
  </si>
  <si>
    <t>ALA, AND, AIA, ABW, AUT, BEL, BMU, BVT, IOT, CYM, HRV, CUW, CYP, CZE, DNK, EST, FLK, FRO, FIN, FRA, GUF, PYF, ATF, DEU, GIB, GRC, GRL, ISL, IRL, IMN, ISR, ITA, JEY, LVA, LIE, LTU, LUX, MLT, MCO, MSR, NLD, NCL, NOR, PCN, PRT, BLM, SHN, MAF, SPM, SMR, SXM, SVK, SVN, SGS, ESP, SJM, SWE, CHE, TCA, GBR, VGB, WLF</t>
  </si>
  <si>
    <t>R_EU</t>
  </si>
  <si>
    <t>Rest of Europe</t>
  </si>
  <si>
    <t>Remaining European countries not classified as advanced by IMF</t>
  </si>
  <si>
    <t>ALB, BLR, BIH, BGR, GEO, GGY, VAT, HUN, MDA, MNE, POL, MKD, ROU, RUS, SRB, TUR, UKR</t>
  </si>
  <si>
    <t>A_AS_OC</t>
  </si>
  <si>
    <t>Advanced Asian and Oceanic Economies</t>
  </si>
  <si>
    <t>All advanced economies in Asia and Oceania and their territories</t>
  </si>
  <si>
    <t>AUS, CXR, CCK, COK, HMD, HKG, JPN, KOR, MAC, NZL, NIU, NFK, SGP, TWN, TKL</t>
  </si>
  <si>
    <t>R_AS_OS</t>
  </si>
  <si>
    <t>Rest of Asian and Oceanic Economies</t>
  </si>
  <si>
    <t>Remaining Asian and Oceanic Economies not classified as advanced by IMF, excluding other countries' dependent territories</t>
  </si>
  <si>
    <t>AFG, ARM, AZE, BGD, BTN, BRN, KHM, CHN, FJI, IND, IDN, KAZ, KIR, PRK, KGZ, LAO, MYS, MDV, MHL, FSM, MNG, MMR, NRU, NPL, PAK, PSE, PNG, PHL, WSM, SLB, LKA, TJK, THA, TLS, TON, TKM, TUV, UZB, VUT, VNM</t>
  </si>
  <si>
    <t>ME</t>
  </si>
  <si>
    <t> Middle East</t>
  </si>
  <si>
    <t>All middle eastern economies, excluding Israel which is the only economy in the region classified as ‘Advanced’ by IMF</t>
  </si>
  <si>
    <t>BHR, IRN, IRQ, JOR, KWT, LBN, OMN, PLW, QAT, SAU, SYR, ARE, YEM</t>
  </si>
  <si>
    <t>AF</t>
  </si>
  <si>
    <t> Africa</t>
  </si>
  <si>
    <t>All African countries</t>
  </si>
  <si>
    <t>DZA, AGO, BEN, BWA, BFA, BDI, CPV, CMR, CAF, TCD, COM, COD, COG, CIV, DJI, EGY, GNQ, ERI, SWZ, ETH, GAB, GMB, GHA, GIN, GNB, KEN, LSO, LBR, LBY, MDG, MWI, MLI, MRT, MUS, MYT, MAR, MOZ, NAM, NER, NGA, REU, RWA, STP, SEN, SYC, SLE, SOM, ZAF, SSD, SDN, TZA, TGO, TUN, UGA, ESH, ZMB, ZWE</t>
  </si>
  <si>
    <t>SCSE Credit Quality Buckets for Credit Risk and Market Risk for Corporate Bonds and Preferred Shares</t>
  </si>
  <si>
    <t>This tab lists 6 Credit Quality Buckets and their corresponding Credit Quality PD ranges. The purpose of the credit quality classification is solely to define appropriate climate PD adjustments for different initial PD values and is not a measurement of creditworthiness of underlying assets. 
Credit Quality PDs are defined in section 3.4.3 of the SCSE Methodology.</t>
  </si>
  <si>
    <t>SCSE Credit Quality Buckets</t>
  </si>
  <si>
    <t>Credit Quality PD Range</t>
  </si>
  <si>
    <r>
      <t>0.00% ≤ PD</t>
    </r>
    <r>
      <rPr>
        <vertAlign val="subscript"/>
        <sz val="11"/>
        <color rgb="FF212121"/>
        <rFont val="Arial"/>
        <family val="2"/>
      </rPr>
      <t>CQ</t>
    </r>
    <r>
      <rPr>
        <sz val="11"/>
        <color rgb="FF212121"/>
        <rFont val="Arial"/>
        <family val="2"/>
      </rPr>
      <t xml:space="preserve"> &lt; 0.07%</t>
    </r>
  </si>
  <si>
    <r>
      <t>0.07% ≤ PD</t>
    </r>
    <r>
      <rPr>
        <vertAlign val="subscript"/>
        <sz val="11"/>
        <color rgb="FF212121"/>
        <rFont val="Arial"/>
        <family val="2"/>
      </rPr>
      <t>CQ</t>
    </r>
    <r>
      <rPr>
        <sz val="11"/>
        <color rgb="FF212121"/>
        <rFont val="Arial"/>
        <family val="2"/>
      </rPr>
      <t xml:space="preserve"> &lt; 0.25%</t>
    </r>
  </si>
  <si>
    <r>
      <t>0.25% ≤ PD</t>
    </r>
    <r>
      <rPr>
        <vertAlign val="subscript"/>
        <sz val="11"/>
        <color rgb="FF212121"/>
        <rFont val="Arial"/>
        <family val="2"/>
      </rPr>
      <t>CQ</t>
    </r>
    <r>
      <rPr>
        <sz val="11"/>
        <color rgb="FF212121"/>
        <rFont val="Arial"/>
        <family val="2"/>
      </rPr>
      <t xml:space="preserve"> &lt; 1.00%</t>
    </r>
  </si>
  <si>
    <r>
      <t>1.00% ≤ PD</t>
    </r>
    <r>
      <rPr>
        <vertAlign val="subscript"/>
        <sz val="11"/>
        <color rgb="FF212121"/>
        <rFont val="Arial"/>
        <family val="2"/>
      </rPr>
      <t>CQ</t>
    </r>
    <r>
      <rPr>
        <sz val="11"/>
        <color rgb="FF212121"/>
        <rFont val="Arial"/>
        <family val="2"/>
      </rPr>
      <t xml:space="preserve"> &lt; 7.00%</t>
    </r>
  </si>
  <si>
    <r>
      <t>7.00% ≤ PD</t>
    </r>
    <r>
      <rPr>
        <vertAlign val="subscript"/>
        <sz val="11"/>
        <color rgb="FF212121"/>
        <rFont val="Arial"/>
        <family val="2"/>
      </rPr>
      <t>CQ</t>
    </r>
    <r>
      <rPr>
        <sz val="11"/>
        <color rgb="FF212121"/>
        <rFont val="Arial"/>
        <family val="2"/>
      </rPr>
      <t xml:space="preserve"> &lt; 20.00%</t>
    </r>
  </si>
  <si>
    <r>
      <t>20.00% ≤ PD</t>
    </r>
    <r>
      <rPr>
        <vertAlign val="subscript"/>
        <sz val="11"/>
        <color rgb="FF212121"/>
        <rFont val="Arial"/>
        <family val="2"/>
      </rPr>
      <t>CQ</t>
    </r>
    <r>
      <rPr>
        <sz val="11"/>
        <color rgb="FF212121"/>
        <rFont val="Arial"/>
        <family val="2"/>
      </rPr>
      <t xml:space="preserve"> &lt; 100.00%</t>
    </r>
  </si>
  <si>
    <t>SCSE Asset Classification for Credit Risk and Market Risk for Corporate Bonds and Preferred Shares</t>
  </si>
  <si>
    <t>This tab lists asset classification for the credit risk module and the market risk for corporate bonds and preferred shares module of the SCSE.
Exposures are in scope for the credit risk module if the value of the exposure, as of the reporting date, exceeds an absolute threshold of CAD $1.5 million. Exposures are in scope for the market risk module if they are part of an FRFI’s trading book, accounted as fair value through profit or loss (FVTPL), or using the fair value option (FVO).</t>
  </si>
  <si>
    <t>Credit Risk Asset Classification</t>
  </si>
  <si>
    <t>Asset Class Name</t>
  </si>
  <si>
    <t>Applicable to:</t>
  </si>
  <si>
    <t>Details for Deposit Taking Institutions</t>
  </si>
  <si>
    <t>Details for Insurers</t>
  </si>
  <si>
    <t>Corporate and commercial lending exposures</t>
  </si>
  <si>
    <t>Credit risk for corporate and commercial lending exposures (section 3.4)</t>
  </si>
  <si>
    <t xml:space="preserve">Corporate and commercial lending exposures that are part of the banking book, such as loans and lease receivables, </t>
  </si>
  <si>
    <t>Corporate and commercial lending exposures such as non-residential mortgage loans that are accounted as Fair Value through Other Comprehensive Income and Amortized cost</t>
  </si>
  <si>
    <t>Corporate bonds</t>
  </si>
  <si>
    <t>Credit risk  for corporate bonds and preferred shares (section 3.4)</t>
  </si>
  <si>
    <t>Public and private corporate bonds that are part of the banking book</t>
  </si>
  <si>
    <t>Corporate bonds that are accounted as Fair Value through Other Comprehensive Income (FVOCI) and Amortized Cost</t>
  </si>
  <si>
    <t>Preferred shares</t>
  </si>
  <si>
    <t>Credit risk for corporate bonds and preferred shares (section 3.4)</t>
  </si>
  <si>
    <t>Publicly listed preferred shares that are part of the banking book and fall under IFRS 9 ECL</t>
  </si>
  <si>
    <t>Publicly listed preferred shares that are accounted as Fair Value through Other Comprehensive Income and Amortized Cost</t>
  </si>
  <si>
    <t>Market Risk Asset Classification</t>
  </si>
  <si>
    <t>Common shares</t>
  </si>
  <si>
    <t>Market risk for common shares (section 3.5.2)</t>
  </si>
  <si>
    <t>Publicly listed common shares that are part of the trading book and accounted as fair value through profit or loss (FVTPL)</t>
  </si>
  <si>
    <t>Publicly listed common shares that are  accounted as Fair Value through Profit or Loss (FVTPL) or using the fair value option (FVO)</t>
  </si>
  <si>
    <t>Market risk for corporate bonds and preferred shares (section 3.5.3)</t>
  </si>
  <si>
    <t>Public and private corporate bonds that are part of the trading book and accounted as fair value through profit or loss (FVTPL)</t>
  </si>
  <si>
    <t>Corporate bonds that are accounted as Fair Value through Profit or Loss (FVTPL)  or using the fair value option (FVO)</t>
  </si>
  <si>
    <t>Publicly listed preferred shares that are part of the trading book and accounted as fair value through profit or loss (FVTPL)</t>
  </si>
  <si>
    <t>Publicly listed preferred shares that are part of the trading book  or using the fair value option (FVO)</t>
  </si>
  <si>
    <t>SCSE Regional Sectors for Flood Risk and Wildfire Risk</t>
  </si>
  <si>
    <t>This sheet lists the in-scope regions for the Flood Risk and Wildfire Risk modules. The regions have been defined using the Forward Sortation Areas (FSA) which are the first 3 digits of a property's postal code. In particular, the scope is not defined by the names of the regions which are designed to be descriptive only.
Note that where an FSA ends with asterisks (*), the scope includes all FSAs that start with the digits specified. For example, "V5*" references all FSAs that start with "V5".</t>
  </si>
  <si>
    <t>Regional Sectors for Flood Risk</t>
  </si>
  <si>
    <t>FSAs in Scope</t>
  </si>
  <si>
    <t>VAN</t>
  </si>
  <si>
    <t>Vancouver, British Columbia</t>
  </si>
  <si>
    <t>V1M, V2W, V2X, V2Y, V2Z, V3A, V3B, V3C, V3E, V3H, V3J, V3K, V3L, V3M, V3N, V3R, V3S, V3T, V3V, V3W, V3X, V3Y, V3Z, V4A, V4B, V4C, V4E, V4G, V4K, V4L, V4M, V4N, V4P, V4R, V4W, V5*, V6*, V7A, V7B, V7C, V7E, V7G, V7J, V7K, V7L, V7M, V7N, V7P, V7R, V7S, V7T, V7V, V7W</t>
  </si>
  <si>
    <t>CAL</t>
  </si>
  <si>
    <t>Calgary, Alberta</t>
  </si>
  <si>
    <t>T1X, T1Y, T2*, T3A, T3B, T3C, T3E, T3G, T3H, T3J, T3K, T3L, T3M, T3N, T3P, T3R, T3S, T4C</t>
  </si>
  <si>
    <t>EDM</t>
  </si>
  <si>
    <t>Edmonton, Alberta</t>
  </si>
  <si>
    <t>T5*, T6*, T8L, T8N</t>
  </si>
  <si>
    <t>WIN</t>
  </si>
  <si>
    <t>Winnipeg, Manitoba</t>
  </si>
  <si>
    <t>R2*, R3*, R4A, R4G, R4H, R4J, R5A, R5K, R5P</t>
  </si>
  <si>
    <t>KWC</t>
  </si>
  <si>
    <t>Kitchener-Waterloo-Cambridge, Ontario</t>
  </si>
  <si>
    <t>N1C, N1E, N1G, N1H, N1K, N1L, N1P, N1R, N1S, N1T, N2A, N2B, N2C, N2E, N2G, N2H, N2J, N2K, N2L, N2M, N2N, N2P, N2R, N2T, N2V, N3C, N3E, N3H</t>
  </si>
  <si>
    <t>OGA</t>
  </si>
  <si>
    <t>Ottawa-Gatineau, Ontario/Québec</t>
  </si>
  <si>
    <t>K1*, K2*, K4A, K4B, K4C, K4K, K4M, K4P, J8L, J8M, J8P, J8R, J8T, J8V, J8X, J8Y, J8Z, J9A, J9H, J9J</t>
  </si>
  <si>
    <t>MON</t>
  </si>
  <si>
    <t>Montréal, Québec</t>
  </si>
  <si>
    <t>H**, J0L, J0N, J0P, J0S, J2W, J2Y, J3A, J3B, J3E, J3G, J3H, J3L, J3N, J3V, J3X, J3Y, J3Z, J4*, J5A, J5B, J5C, J5K, J5L, J5R, J5T, J5W, J5X, J5Y, J5Z, J6A, J6J, J6N, J6R, J6V, J6W, J6X, J6Y, J6Z, J7A, J7B, J7C, J7E, J7G, J7H, J7J, J7K, J7L, J7M, J7N, J7R, J7T, J7V, J7W, J7X, J7Y, J7Z</t>
  </si>
  <si>
    <t>QUE</t>
  </si>
  <si>
    <t>Québec City, Québec</t>
  </si>
  <si>
    <t>G1*, G2*, G3E, G3G, G3J, G3K</t>
  </si>
  <si>
    <t>SHE</t>
  </si>
  <si>
    <t>Sherbrooke, Québec</t>
  </si>
  <si>
    <t>J1C, J1E, J1G, J1H, J1J, J1K, J1L, J1M, J1N, J1R</t>
  </si>
  <si>
    <t>SAG</t>
  </si>
  <si>
    <t>Saguenay, Québec</t>
  </si>
  <si>
    <t>G7B, G7G, G7H, G7J, G7K, G7N, G7S, G7T, G7X, G7Y, G7Z, G8A</t>
  </si>
  <si>
    <t>FRE</t>
  </si>
  <si>
    <t>Fredericton, New Brunswick</t>
  </si>
  <si>
    <t>E2V, E3A, E3B, E3C, E3E, E3G</t>
  </si>
  <si>
    <t>Regional Sectors for Wildfire Risk</t>
  </si>
  <si>
    <t>NT</t>
  </si>
  <si>
    <t>Northwest Territories</t>
  </si>
  <si>
    <t>X0E</t>
  </si>
  <si>
    <t>AB</t>
  </si>
  <si>
    <t>Northern Alberta</t>
  </si>
  <si>
    <t>T0H, T0P, T0G, T0A</t>
  </si>
  <si>
    <t>SK</t>
  </si>
  <si>
    <t>Northern Saskatchewan</t>
  </si>
  <si>
    <t>S0J, S0M, S0E, S0K</t>
  </si>
  <si>
    <t>MB</t>
  </si>
  <si>
    <t>Northern Manitoba</t>
  </si>
  <si>
    <t>R0B</t>
  </si>
  <si>
    <t>ON</t>
  </si>
  <si>
    <t>Northwest Ontario</t>
  </si>
  <si>
    <t>P0V</t>
  </si>
  <si>
    <t>QC</t>
  </si>
  <si>
    <t>Northern Québec</t>
  </si>
  <si>
    <t>J0Y, G0G</t>
  </si>
  <si>
    <t>NL</t>
  </si>
  <si>
    <t>Northeast Newfoundland &amp; Eastern Labrador</t>
  </si>
  <si>
    <t>A0C, A0G, A0K, A0P</t>
  </si>
  <si>
    <t>SCSE Exposure Codes for Real Estate Summary and Physical Risk Modules</t>
  </si>
  <si>
    <t>This sheet lists in-scope exposure codes for the Real Estate Summary and Physical Risk modules. The exposure codes represent the exposure classes from the SCSE methodology and the physical asset / collateral where applicable across the Real Estate Summary, Flood Risk and Wildfire Risk worksheets. As with the worksheets, the information below has been separated based on whether the participant is a DTI or an Insurer.
In particular, the tables below provide information on:
1) Exposure Codes for DTI
2) Exposure Codes for Insurer
Note that for REal Estate Transition Risk, the in-scope exposures align with the Real Estate Summary tables below, though the exposure codes are not applicable for this module.</t>
  </si>
  <si>
    <t>Exposure Types for Real Estate Summary DTIs</t>
  </si>
  <si>
    <t>Code for Real Estate Summary</t>
  </si>
  <si>
    <t>Exposure Type</t>
  </si>
  <si>
    <t>Physical Asset / Collateral Type</t>
  </si>
  <si>
    <t>Mortgages - Secured by residential property - CMHC insured
Mortgages - Secured by residential property - other insured</t>
  </si>
  <si>
    <t>Residential Property</t>
  </si>
  <si>
    <t xml:space="preserve">Mortgages - Secured by residential property - unInsured
HELOCs - Secured by residential property 
Non-mortgage loans excluding HELOCs - Secured by residential property 
Reverse mortgages - Secured by residential property </t>
  </si>
  <si>
    <t xml:space="preserve">Mortgages - Secured by non-residential property 
Non-mortgage loans - Secured by non-residential property </t>
  </si>
  <si>
    <t>Non-residential Property</t>
  </si>
  <si>
    <t>Owned buildings</t>
  </si>
  <si>
    <t>Buildings</t>
  </si>
  <si>
    <t>Exposure Types for Real Estate Summary Insurers</t>
  </si>
  <si>
    <t>Investments - Mortgage Loans for insurers</t>
  </si>
  <si>
    <t>Any</t>
  </si>
  <si>
    <t>Investment Properties and Own use Property for insurers</t>
  </si>
  <si>
    <t>Mortgage insurance</t>
  </si>
  <si>
    <t>Exposure Types for Physical Risks DTIs</t>
  </si>
  <si>
    <t>Code for Flood Risk</t>
  </si>
  <si>
    <t>Code for Wildfire Risk</t>
  </si>
  <si>
    <t>Physical Asset / Collateral Type for Flood Risk (Wildfire Risk)</t>
  </si>
  <si>
    <t>Single family dwellings, townhouses (Residential Property)</t>
  </si>
  <si>
    <t>Condominiums, apartments (Residential Property)</t>
  </si>
  <si>
    <t xml:space="preserve">Mortgages - Secured by other than residential property 
Non-mortgage loans - Secured by other than residential property </t>
  </si>
  <si>
    <t>Buildings (Land, Buildings and Immobile Equipment)</t>
  </si>
  <si>
    <t>Non-buildings (Land, Buildings and Immobile Equipment)</t>
  </si>
  <si>
    <t>Owned land, buildings, and immobile equipment</t>
  </si>
  <si>
    <t>Exposure Types for Physical Risks Insurers</t>
  </si>
  <si>
    <t>Code for Flood Risk and Wildfire Risk</t>
  </si>
  <si>
    <t>Investment Properties &amp; Equipment and Own use Property for insurers</t>
  </si>
  <si>
    <t>Land, Buildings and Immobile Equipment</t>
  </si>
  <si>
    <t>Residential property insurance</t>
  </si>
  <si>
    <t>Commercial property insurance</t>
  </si>
  <si>
    <t>SCSE LTV for Real Estate Summary and Physical Risk Modules</t>
  </si>
  <si>
    <r>
      <t xml:space="preserve">This sheet lists 9 loan-to-value (LTV) buckets and their corresponding LTV ranges, to be used within the Real Estate </t>
    </r>
    <r>
      <rPr>
        <sz val="11"/>
        <rFont val="Arial"/>
        <family val="2"/>
      </rPr>
      <t>Summary, Flood Risk and Wildfire Risk worksheets.
The LTV of an individual loan is the outstanding balance as of the reporting date</t>
    </r>
    <r>
      <rPr>
        <sz val="11"/>
        <color theme="1"/>
        <rFont val="Arial"/>
        <family val="2"/>
      </rPr>
      <t xml:space="preserve"> divided by the current (estimated) property value as of the </t>
    </r>
    <r>
      <rPr>
        <sz val="11"/>
        <rFont val="Arial"/>
        <family val="2"/>
      </rPr>
      <t xml:space="preserve">reporting date. 
The LTV of an individual line of credit, including HELOCs is the outstanding balance assuming a 75% credit conversion factor (CCF) as of the reporting date divided by the current (estimated) property value as of the reporting date.
For any second position loans or lines of credit, the outstanding balance of the first position mortgage is included in the loan amount of the LTV calculation.
For DTIs, the LTV bucket is only applicable for lending exposures. That is, it is not applicable for owned assets, for which the "NA" LTV bucket is used.
For insurers, LTV bucket is only applicable for "Investments - Mortgage Loans for insurers", for which an "unknown" bucket is also available, and mortgage insurance. All other exposure classes use the "NA" LTV bucket.
</t>
    </r>
  </si>
  <si>
    <t>SCSE LTV Buckets</t>
  </si>
  <si>
    <t>LTV Bucket</t>
  </si>
  <si>
    <t>LTV Range</t>
  </si>
  <si>
    <t>0.0% &lt; LTV ≤ 50.0%</t>
  </si>
  <si>
    <t>50.0% &lt; LTV ≤ 60.0%</t>
  </si>
  <si>
    <t>60.0% &lt; LTV ≤ 70.0%</t>
  </si>
  <si>
    <t>70.0% &lt; LTV ≤ 75.0%</t>
  </si>
  <si>
    <t>75.0% &lt; LTV ≤ 80.0%</t>
  </si>
  <si>
    <t>80.0% &lt; LTV ≤ 85.0%</t>
  </si>
  <si>
    <t>85.0% &lt; LTV ≤ 90.0%</t>
  </si>
  <si>
    <t>90.0% &lt; LTV ≤ 95.0%</t>
  </si>
  <si>
    <t>95.0% &lt; LTV</t>
  </si>
  <si>
    <t>NA</t>
  </si>
  <si>
    <t>Not applicable - relevant for owned assets and property insurance exposures</t>
  </si>
  <si>
    <t>unknown</t>
  </si>
  <si>
    <t>Unknown - option for "Investments - Mortgage Loans for insurers" only</t>
  </si>
  <si>
    <t>SCSE Hazard Metrics and Scenario Buckets for Physical Risk Modules</t>
  </si>
  <si>
    <r>
      <t xml:space="preserve">This sheet lists the hazard metrics and scenario buckets that are selected for the SCSE, to be used within the Flood Risk and Wildfire Risk worksheets.
For each of flood and wildfire, there are 2 metrics describing:
(i) selected future </t>
    </r>
    <r>
      <rPr>
        <u/>
        <sz val="11"/>
        <rFont val="Arial"/>
        <family val="2"/>
      </rPr>
      <t>scenario</t>
    </r>
    <r>
      <rPr>
        <sz val="11"/>
        <rFont val="Arial"/>
        <family val="2"/>
      </rPr>
      <t xml:space="preserve"> hazard metric (flood depth for flood risk and Build-up Index/BUI for wildfire risk)
(ii) selected </t>
    </r>
    <r>
      <rPr>
        <u/>
        <sz val="11"/>
        <rFont val="Arial"/>
        <family val="2"/>
      </rPr>
      <t>baseline</t>
    </r>
    <r>
      <rPr>
        <sz val="11"/>
        <rFont val="Arial"/>
        <family val="2"/>
      </rPr>
      <t xml:space="preserve"> hazard metric
Additionally for wildfire risk, there are 2 metrics describing:
(i) selected future </t>
    </r>
    <r>
      <rPr>
        <u/>
        <sz val="11"/>
        <rFont val="Arial"/>
        <family val="2"/>
      </rPr>
      <t>scenario</t>
    </r>
    <r>
      <rPr>
        <sz val="11"/>
        <rFont val="Arial"/>
        <family val="2"/>
      </rPr>
      <t xml:space="preserve"> fire season length
(ii) selected </t>
    </r>
    <r>
      <rPr>
        <u/>
        <sz val="11"/>
        <rFont val="Arial"/>
        <family val="2"/>
      </rPr>
      <t>baseline</t>
    </r>
    <r>
      <rPr>
        <sz val="11"/>
        <rFont val="Arial"/>
        <family val="2"/>
      </rPr>
      <t xml:space="preserve"> fire season length
For aggregation, scenario buckets are defined for the selected future </t>
    </r>
    <r>
      <rPr>
        <u/>
        <sz val="11"/>
        <rFont val="Arial"/>
        <family val="2"/>
      </rPr>
      <t>scenario</t>
    </r>
    <r>
      <rPr>
        <sz val="11"/>
        <rFont val="Arial"/>
        <family val="2"/>
      </rPr>
      <t xml:space="preserve"> hazard metrics, which are displayed below.
</t>
    </r>
  </si>
  <si>
    <t>SCSE Flood Risk Module Hazard Metrics</t>
  </si>
  <si>
    <t>SCSE Flood Depth Metrics</t>
  </si>
  <si>
    <t>Data Variable</t>
  </si>
  <si>
    <t>Scenario Flood Depth</t>
  </si>
  <si>
    <t>Baseline Flood Depth</t>
  </si>
  <si>
    <t>time_horizon</t>
  </si>
  <si>
    <t>baseline</t>
  </si>
  <si>
    <t>risk_factor</t>
  </si>
  <si>
    <t>riverine flooding (RP 1 in 100)
coastal flooding (RP 1 in 100)</t>
  </si>
  <si>
    <t>riverine flooding (RP 1 in 5)
coastal flooding (RP 1 in 5)</t>
  </si>
  <si>
    <t>scenario</t>
  </si>
  <si>
    <t>Stochastic View</t>
  </si>
  <si>
    <t>[selected metric]</t>
  </si>
  <si>
    <t>50th_percentile</t>
  </si>
  <si>
    <t>mean</t>
  </si>
  <si>
    <t>SCSE Scenario Buckets for Flood (scenario_flood_bucket)</t>
  </si>
  <si>
    <t>Scenario Bucket</t>
  </si>
  <si>
    <t>Flood Depth Range</t>
  </si>
  <si>
    <t>flood depth = 0.00m</t>
  </si>
  <si>
    <t>0.00m &lt; flood depth ≤ 0.05m</t>
  </si>
  <si>
    <t>0.05m &lt; flood depth ≤ 0.10m</t>
  </si>
  <si>
    <t>0.10m &lt; flood depth ≤ 0.17m</t>
  </si>
  <si>
    <t>0.17m &lt; flood depth ≤ 0.25m</t>
  </si>
  <si>
    <t>0.25m &lt; flood depth ≤ 0.50m</t>
  </si>
  <si>
    <t>0.50m &lt; flood depth ≤ 0.75m</t>
  </si>
  <si>
    <t>0.75m &lt; flood depth ≤ 1.00m</t>
  </si>
  <si>
    <t>1.00m &lt; flood depth ≤ 2.00m</t>
  </si>
  <si>
    <t>2.00m &lt; flood depth</t>
  </si>
  <si>
    <t>SCSE Wildfire Risk Module Hazard Metrics</t>
  </si>
  <si>
    <t>SCSE Wildfire Metrics</t>
  </si>
  <si>
    <t>SCSE Fire Season Metrics</t>
  </si>
  <si>
    <t>Scenario wildfire weather index</t>
  </si>
  <si>
    <t>Baseline wildfire weather index</t>
  </si>
  <si>
    <t>Scenario fire season length</t>
  </si>
  <si>
    <t>Baseline fire season length</t>
  </si>
  <si>
    <t>annual_quantiles</t>
  </si>
  <si>
    <t>0.95 (May to September 95th percentile)</t>
  </si>
  <si>
    <t>period</t>
  </si>
  <si>
    <t>2041-2070</t>
  </si>
  <si>
    <t>1971-2000</t>
  </si>
  <si>
    <t>ensemble_statistic</t>
  </si>
  <si>
    <t>fire_season</t>
  </si>
  <si>
    <t>BUI</t>
  </si>
  <si>
    <t>SCSE Scenario Buckets for Wildfire (scenario_BUI_bucket)</t>
  </si>
  <si>
    <t>BUI Range</t>
  </si>
  <si>
    <t>BUI ≤ 30</t>
  </si>
  <si>
    <t>30 &lt; BUI ≤ 40</t>
  </si>
  <si>
    <t>40 &lt; BUI ≤ 50</t>
  </si>
  <si>
    <t>50 &lt; BUI ≤ 60</t>
  </si>
  <si>
    <t>60 &lt; BUI ≤ 70</t>
  </si>
  <si>
    <t>70 &lt; BUI ≤ 80</t>
  </si>
  <si>
    <t>80 &lt; BUI ≤ 90</t>
  </si>
  <si>
    <t>90 &lt; BUI ≤ 110</t>
  </si>
  <si>
    <t>110 &lt; BUI</t>
  </si>
  <si>
    <t>Illustrative Example for Credit Risk Calculation</t>
  </si>
  <si>
    <t xml:space="preserve">This tab contains an illustrative example of a hypothetical exposure which falls within the scope of the Credit Risk module. The calculations in this example are solely for illustrative purposes. All the numbers used for these calculations are hypothetical. The ECL is calculated on a simplified annualized calculation. This example is not to exemplify the ECL calculations and in a case of contradictions between the calculations and other requirements, including other sections of the methodology, the latter shall prevail.   </t>
  </si>
  <si>
    <t>Fictional Exposure's Characterisitcs</t>
  </si>
  <si>
    <r>
      <t>For this example, we assume the exposure :
- is part of the corporate and commercial lending portfolio that fall under the scope of IFRS 9 Expected Credit Loss accounting standard and is not measured at fair value through profit or loss (FVTPL)
- amount is CAD $3 million as of</t>
    </r>
    <r>
      <rPr>
        <sz val="11"/>
        <rFont val="Arial"/>
        <family val="2"/>
      </rPr>
      <t xml:space="preserve"> reporting date</t>
    </r>
    <r>
      <rPr>
        <sz val="11"/>
        <color theme="1"/>
        <rFont val="Arial"/>
        <family val="2"/>
      </rPr>
      <t xml:space="preserve">, which is more than the materiality threshold of CAD $1.5 million
- maps to the Coal Industry and Support sector according to the NAICS mapping
- is in Canada
- is the </t>
    </r>
    <r>
      <rPr>
        <u/>
        <sz val="11"/>
        <color theme="1"/>
        <rFont val="Arial"/>
        <family val="2"/>
      </rPr>
      <t>only</t>
    </r>
    <r>
      <rPr>
        <sz val="11"/>
        <color theme="1"/>
        <rFont val="Arial"/>
        <family val="2"/>
      </rPr>
      <t xml:space="preserve"> exposure that maps to the Coal Industry and Support Sector in Canada with a credit quality PD between 1.00% and 7.00% (for SCSE Workbook illustration purpose) 
We also assume the hypothetical FI uses three macroeconomic scenarios with given weights in their ECL calculations as seen in the time series forward looking PDs presented in Table 2.</t>
    </r>
  </si>
  <si>
    <t>Baseline ECL</t>
  </si>
  <si>
    <t>The following table presents the FI’s forward looking IFRS 9 lifetime ECL calculations (as of December 2023) for the hypothetical exposure.
Each macroeconomic scenario's ECL is calculated as lifetime ECL using the respective projected PD values, and scenario-neutral LGD, and EAD values. The weighted averaged ECL is the Baseline ECL as defined in section 3.4.2 of the SCSE Methodology.</t>
  </si>
  <si>
    <t>Years in the Lifetime of the exposure</t>
  </si>
  <si>
    <t>PD</t>
  </si>
  <si>
    <t>LGD</t>
  </si>
  <si>
    <t>EAD</t>
  </si>
  <si>
    <t>logit PD</t>
  </si>
  <si>
    <t>Lifetime Years</t>
  </si>
  <si>
    <t>Discount Factor</t>
  </si>
  <si>
    <t>Annual ECL</t>
  </si>
  <si>
    <t>Discount Rate</t>
  </si>
  <si>
    <t>Pessimistic  Scenario</t>
  </si>
  <si>
    <t>Baseline Scenario*</t>
  </si>
  <si>
    <t>Optimistic  Scenario</t>
  </si>
  <si>
    <t>Optimistic Scenario</t>
  </si>
  <si>
    <t xml:space="preserve">* Baseline scenario is the baseline macroeconomic scenario which is being used by the FI for the purpose of IFRS 9 ECL calculations. </t>
  </si>
  <si>
    <t>ECL of Pessimistic  Scenario</t>
  </si>
  <si>
    <t>ECL of Baseline Scenario*</t>
  </si>
  <si>
    <t>ECL of Optimistic Scenario</t>
  </si>
  <si>
    <t>Weighted ECL</t>
  </si>
  <si>
    <t>Total ECL</t>
  </si>
  <si>
    <t>Scenario Weights</t>
  </si>
  <si>
    <t xml:space="preserve">The credit quality bucket of the exposure is determined using the estimated credit quality PD for year 2024. The credit quality PD is the weighted average of the PD estimates in 2024 using the same weights to calculate the baseline ECL. </t>
  </si>
  <si>
    <t>Bucket Label</t>
  </si>
  <si>
    <t>Lower Bound for PD (inclusive)</t>
  </si>
  <si>
    <t>Upper Bound for PD (exclusive)</t>
  </si>
  <si>
    <t>Baseline Scenario</t>
  </si>
  <si>
    <t>Weighted PD</t>
  </si>
  <si>
    <t>Credit quality bucket</t>
  </si>
  <si>
    <t>Estimated PD</t>
  </si>
  <si>
    <t>Climate Adjusted Calculations</t>
  </si>
  <si>
    <t>Snapshot for Calculations</t>
  </si>
  <si>
    <r>
      <t xml:space="preserve">&lt;-- chose the snapshot from the drop menu for the </t>
    </r>
    <r>
      <rPr>
        <b/>
        <sz val="11"/>
        <rFont val="Arial"/>
        <family val="2"/>
      </rPr>
      <t>calculations</t>
    </r>
  </si>
  <si>
    <t>Unconditional Annual PDs</t>
  </si>
  <si>
    <t>Unconditional Baseline PDs</t>
  </si>
  <si>
    <t>Annual Conditional PDs</t>
  </si>
  <si>
    <t>Annual Survival Factors</t>
  </si>
  <si>
    <t>Annual Conditional logit PDs</t>
  </si>
  <si>
    <t>Climate Adjusted PDs</t>
  </si>
  <si>
    <t>Years in the lifetime of the snapshot for exercise</t>
  </si>
  <si>
    <t>Annual Conditional PD Adjustments</t>
  </si>
  <si>
    <t>Annual Conditional climate adjusted PDs</t>
  </si>
  <si>
    <t>Unconditional climate Survival Factors</t>
  </si>
  <si>
    <t>Annual Unconditional logit PDs</t>
  </si>
  <si>
    <t>Climate Adjusted ECL</t>
  </si>
  <si>
    <r>
      <t>For each climate scenario in scope of the exercise and each required snapshot in the time horizon of the exercise (i.e.,  2030, 2035, 2040, and 2045), the lifetime ECL is calculated after adjusting the PD and LGD using the scenario risk factors which have been provided by OSFI (illustrative values are provided in the table below).
The corresponding PD add-ons are extracted by selecting the year. If the lifetime expands beyond the time horizon of provided PD add-ons, the last value is used for the remaining lifetime. In this example, the PD add-ons are only provided up until 2050. Therefore, for 2051 and beyond the PD add-on of 2050 is used</t>
    </r>
    <r>
      <rPr>
        <sz val="11"/>
        <color rgb="FFFF0000"/>
        <rFont val="Arial"/>
        <family val="2"/>
      </rPr>
      <t xml:space="preserve">. </t>
    </r>
  </si>
  <si>
    <t>Years in the Lifetime for the snapshot</t>
  </si>
  <si>
    <t>Climate Adjusted PD</t>
  </si>
  <si>
    <t>Climate Adjusted  LGD</t>
  </si>
  <si>
    <t>Pessimistic   Scenario</t>
  </si>
  <si>
    <t>Weighted Climate ECL</t>
  </si>
  <si>
    <t>SCSE Workbook</t>
  </si>
  <si>
    <r>
      <t xml:space="preserve">Assuming this illustrative exposure is the only exposure in the Coal Industry and Support sector, Canada, and its corresponding asset class, the hypothetical FI would populate the values calculated in the Credit Risk Worksheet in the SCSE Workbook in the corresponding row. The table below shows a subset of the data fields for this row (assuming an asset class code </t>
    </r>
    <r>
      <rPr>
        <b/>
        <sz val="11"/>
        <rFont val="Arial"/>
        <family val="2"/>
      </rPr>
      <t xml:space="preserve">1 </t>
    </r>
    <r>
      <rPr>
        <sz val="11"/>
        <rFont val="Arial"/>
        <family val="2"/>
      </rPr>
      <t>for this illustrative exposure). In the case that there are other exposures meeting the criteria of this row, the calculated values would be aggregated before populating the corresponding row.</t>
    </r>
  </si>
  <si>
    <t>…</t>
  </si>
  <si>
    <t>PD Add-on</t>
  </si>
  <si>
    <t xml:space="preserve">For each scenario and year within the exercise horizon, PD add-on is provided for each possible combination of industry sector, region, and credit quality bucket. The following table is illustrative; its PD add-ons are used for this example. </t>
  </si>
  <si>
    <t>year</t>
  </si>
  <si>
    <t>Below 2℃ immediate Climate PD Add-on</t>
  </si>
  <si>
    <t>Below 2℃ delayed Climate PD Add-on</t>
  </si>
  <si>
    <t>Net Zero 2050 Climate PD Add-on</t>
  </si>
  <si>
    <t>Illustrative Example - Climate adjusted market value estimation for Corporate bonds</t>
  </si>
  <si>
    <r>
      <rPr>
        <sz val="11"/>
        <color theme="1"/>
        <rFont val="Arial"/>
        <family val="2"/>
      </rPr>
      <t xml:space="preserve">This tab contains illustrative examples of how climate adjusted market value will be estimated for two different hypothetical corporate bond exposures that fall within the scope of the market risk module for corporate bonds and preferred shares, using a sensitivity based approach. In these examples, climate adjusted market value is calculated for the hypothetical exposures, in the below 2 degrees immediate scenario (relative to the baseline scenario). We assume a reporting date of Q4 2023. </t>
    </r>
    <r>
      <rPr>
        <sz val="11"/>
        <rFont val="Arial"/>
        <family val="2"/>
      </rPr>
      <t xml:space="preserve">
The calculations in this example are solely for illustrative purposes. All the numbers used for these calculations are hypothetical and are not meant to be representative of FIs' exposures or the risk factors that have been provided by OSFI for this module. This example is not to exemplify market valuation calculations and in a case of contradictions between the calculations and other requirements, including other sections of the methodology, the latter shall prevail.   
</t>
    </r>
  </si>
  <si>
    <t>Exposure Characteristics</t>
  </si>
  <si>
    <t>Example I</t>
  </si>
  <si>
    <t>Example II</t>
  </si>
  <si>
    <r>
      <t xml:space="preserve">For this example, we consider a Fixed Rate Bond: 
- </t>
    </r>
    <r>
      <rPr>
        <sz val="11"/>
        <rFont val="Arial"/>
        <family val="2"/>
      </rPr>
      <t xml:space="preserve">denominated in USD
</t>
    </r>
    <r>
      <rPr>
        <sz val="11"/>
        <color theme="1"/>
        <rFont val="Arial"/>
        <family val="2"/>
      </rPr>
      <t xml:space="preserve">- with a principal amount of USD 2,000,000 denominated as of December 2023. Assuming an exchange rate of 1.35 USD/ CAD as of the end of December 2023, this translates to CAD 2,700,000
- assigned to the oil extraction sector (OIL-EXTR) according to the SCSE industry classification 
- has a maturity of 8 years
- bond issuer belongs to the region </t>
    </r>
    <r>
      <rPr>
        <sz val="11"/>
        <rFont val="Arial"/>
        <family val="2"/>
      </rPr>
      <t>Canada (CA) according to the SCSE Regional Sectors</t>
    </r>
    <r>
      <rPr>
        <sz val="11"/>
        <color theme="1"/>
        <rFont val="Arial"/>
        <family val="2"/>
      </rPr>
      <t xml:space="preserve">
- is the</t>
    </r>
    <r>
      <rPr>
        <sz val="11"/>
        <rFont val="Arial"/>
        <family val="2"/>
      </rPr>
      <t xml:space="preserve"> only exposure that maps to the oil</t>
    </r>
    <r>
      <rPr>
        <sz val="11"/>
        <color theme="1"/>
        <rFont val="Arial"/>
        <family val="2"/>
      </rPr>
      <t xml:space="preserve"> extraction industry  in Canada with a baseline PD between 0.00% and 0.07% (for SCSE Workbook illustration purpose) 
</t>
    </r>
  </si>
  <si>
    <t xml:space="preserve">For this example, we consider a Fixed Rate Bond: 
- denominated in CAD
- with a principal amount of CAD 5,000,000 as of December 2023
- assigned to the electricity generation from renewable sources (ELEC-RENW) according to the SCSE industry classification 
- has a maturity of 11 years
- bond issuer belongs to the region United States (US) acording to the SCSE Regional Sectors 
- Is the only exposure that maps to the electricity production from renewable sources and nuclear in United States and its dependent territories with a baseline PD between 0.07% and 0.25% (for SCSE Workbook illustration purpose) 
</t>
  </si>
  <si>
    <t>Other characteristics of the exposure, as determined by the FI are as follows:</t>
  </si>
  <si>
    <t>Baseline risk Rating</t>
  </si>
  <si>
    <t>E2</t>
  </si>
  <si>
    <t xml:space="preserve">(as per FI's internal Risk Rating grade) </t>
  </si>
  <si>
    <t>E6</t>
  </si>
  <si>
    <t>CS01</t>
  </si>
  <si>
    <t>(per 1Mn of the principal)</t>
  </si>
  <si>
    <t>PV01</t>
  </si>
  <si>
    <t xml:space="preserve">Principal amount </t>
  </si>
  <si>
    <t>(as of December 2023, CAD)</t>
  </si>
  <si>
    <t>Principal amount</t>
  </si>
  <si>
    <t xml:space="preserve">Step 1: Derive the baseline PD </t>
  </si>
  <si>
    <t>FI's internal Risk Rating Scheme and Financial market traded credit spreads</t>
  </si>
  <si>
    <t>Risk Rating Grade Scale</t>
  </si>
  <si>
    <t>Financial Market Traded Credit Spreads</t>
  </si>
  <si>
    <t>Rating Grade</t>
  </si>
  <si>
    <t>Lower Bound</t>
  </si>
  <si>
    <t>Upper Bound</t>
  </si>
  <si>
    <t>Mapped PD</t>
  </si>
  <si>
    <t xml:space="preserve"> Rating Grade</t>
  </si>
  <si>
    <t>Credit Spread Sector A</t>
  </si>
  <si>
    <t>Credit Spread Sector B</t>
  </si>
  <si>
    <r>
      <t xml:space="preserve">The PD rating assigned to the corporate bond exposure as of Q4 2023 is E2 based on the internal  rating grade scale of the FI. The PD value associated with this band is 0.046%. This will serve as the baseline PD and we assume that the baseline PD stays constant through the scenario time horizon. 
Based on the determined baseline PD, the SCSE credit quality bucket of the bond is determined. In this case, since the baseline PD (0.046%) is between the bounds of the </t>
    </r>
    <r>
      <rPr>
        <b/>
        <sz val="11"/>
        <rFont val="Arial"/>
        <family val="2"/>
      </rPr>
      <t>1st</t>
    </r>
    <r>
      <rPr>
        <sz val="11"/>
        <rFont val="Arial"/>
        <family val="2"/>
      </rPr>
      <t xml:space="preserve"> bucket, this bucket will be selected. 
FIs will consult their internal mechanisms to determine the financial market traded credit spread for the exposure based on the characteristics of the exposure. Here, we use a hypothetical credit spread sector A for this exposure. Subsequently, the corresponding baseline credit spread for this bond is 100. </t>
    </r>
  </si>
  <si>
    <r>
      <t xml:space="preserve">The PD rating assigned to the corporate bond exposure as of Q4 2023 is E6 based on the internal  rating grade scale of the FI. The PD value associated with this band is 0.08%. This will serve as the baseline PD and we assume that the baseline PD stays constant through the scenario time horizon. 
Based on the determined baseline PD, the SCSE credit quality bucket of the bond is determined. In this case, since the baseline PD (0.080%) is between the bounds of the </t>
    </r>
    <r>
      <rPr>
        <b/>
        <sz val="11"/>
        <rFont val="Arial"/>
        <family val="2"/>
      </rPr>
      <t>2nd</t>
    </r>
    <r>
      <rPr>
        <sz val="11"/>
        <rFont val="Arial"/>
        <family val="2"/>
      </rPr>
      <t xml:space="preserve"> bucket, this bucket will be selected. 
FIs will consult their internal mechanisms to determine the financial market traded credit spread for the exposure based on the characteristics of the exposure. Here, we use a hypothetical credit spread sector B for this exposure. Subsequently, the corresponding baseline credit spread for this bond is 340.</t>
    </r>
  </si>
  <si>
    <t>E1</t>
  </si>
  <si>
    <t>E3</t>
  </si>
  <si>
    <t>E4</t>
  </si>
  <si>
    <t>E5</t>
  </si>
  <si>
    <t>E7</t>
  </si>
  <si>
    <t>E8</t>
  </si>
  <si>
    <t>E9</t>
  </si>
  <si>
    <t>E10</t>
  </si>
  <si>
    <t>E11</t>
  </si>
  <si>
    <t>Default</t>
  </si>
  <si>
    <t>Baseline PD Rating</t>
  </si>
  <si>
    <t>Baseline PD Value</t>
  </si>
  <si>
    <t>Step 2: Derive the climate adjusted PD</t>
  </si>
  <si>
    <r>
      <t>For each reporting snapshot 2030, 2035, 2</t>
    </r>
    <r>
      <rPr>
        <sz val="11"/>
        <rFont val="Arial"/>
        <family val="2"/>
      </rPr>
      <t xml:space="preserve">040, and </t>
    </r>
    <r>
      <rPr>
        <sz val="11"/>
        <color theme="1"/>
        <rFont val="Arial"/>
        <family val="2"/>
      </rPr>
      <t>2045</t>
    </r>
    <r>
      <rPr>
        <sz val="11"/>
        <rFont val="Arial"/>
        <family val="2"/>
      </rPr>
      <t xml:space="preserve"> the c</t>
    </r>
    <r>
      <rPr>
        <sz val="11"/>
        <color theme="1"/>
        <rFont val="Arial"/>
        <family val="2"/>
      </rPr>
      <t xml:space="preserve">limate adjusted PD </t>
    </r>
    <r>
      <rPr>
        <sz val="11"/>
        <rFont val="Arial"/>
        <family val="2"/>
      </rPr>
      <t xml:space="preserve">is calculated, using the baseline PD and the prescribed climate PD Add-ons. To do so, the PD Add-ons shall be selected from the SCSE table of PD Add-ons which are prescribed based on the bonds:
- Industry Sector (OIL-EXTR)
- Region (CA), and
- Credit Quality Bucket (1)
Subsequently, the baseline PD would be adjusted using the corresponding climate PD Add-ons.
</t>
    </r>
  </si>
  <si>
    <r>
      <t>For each reporting snapsh</t>
    </r>
    <r>
      <rPr>
        <sz val="11"/>
        <rFont val="Arial"/>
        <family val="2"/>
      </rPr>
      <t xml:space="preserve">ot 2030, 2035, 2040, and </t>
    </r>
    <r>
      <rPr>
        <sz val="11"/>
        <color theme="1"/>
        <rFont val="Arial"/>
        <family val="2"/>
      </rPr>
      <t xml:space="preserve">2045 the climate adjusted PD </t>
    </r>
    <r>
      <rPr>
        <sz val="11"/>
        <rFont val="Arial"/>
        <family val="2"/>
      </rPr>
      <t xml:space="preserve">is calculated, using the baseline PD and the prescribed climate PD Add-ons. To do so, the PD Add-ons shall be selected from the SCSE table of PD Add-ons which are prescribed based on the bonds:
- Industry Sector (ELEC-RNEW)
- Region (US), and
- Credit Quality Bucket (2)
Subsequently, the baseline PD would be adjusted using the corresponding climate PD Add-ons.
</t>
    </r>
  </si>
  <si>
    <t>Step 3: Derive the climate risk rating and the corresponding credit spread</t>
  </si>
  <si>
    <t xml:space="preserve">For each reporting snapshot - 2030, 2035, 2040, and 2045, the climate adjusted PD is used to determine the climate adjusted rating grade of the bond, based on the FI's internal risk rating grade scale. 
Subsequently, based on the FI's internal mapping of the rating grade to the credit spread (accounting for the financial market credit spread region and sector of the underlying bond, e.g., Sector A for example I and Sector B for example II), the climate adjusted PD for each year is used to determine the corresponding climate adjusted credit spread.   </t>
  </si>
  <si>
    <t>Step 4: Derive the annual credit spread changes and instantaneous credit spread shocks</t>
  </si>
  <si>
    <r>
      <t>For reporting snapshot - 2030, 2035, 2040, and 2045</t>
    </r>
    <r>
      <rPr>
        <i/>
        <sz val="11"/>
        <rFont val="Arial"/>
        <family val="2"/>
      </rPr>
      <t>,</t>
    </r>
    <r>
      <rPr>
        <sz val="11"/>
        <rFont val="Arial"/>
        <family val="2"/>
      </rPr>
      <t xml:space="preserve"> the annual credit spread shock is calculated as the difference between the climate adjusted credit spread</t>
    </r>
    <r>
      <rPr>
        <i/>
        <sz val="11"/>
        <rFont val="Arial"/>
        <family val="2"/>
      </rPr>
      <t xml:space="preserve"> (Climate CS)</t>
    </r>
    <r>
      <rPr>
        <sz val="11"/>
        <rFont val="Arial"/>
        <family val="2"/>
      </rPr>
      <t xml:space="preserve"> and the baseline credit spread </t>
    </r>
    <r>
      <rPr>
        <i/>
        <sz val="11"/>
        <rFont val="Arial"/>
        <family val="2"/>
      </rPr>
      <t>(Baseline CS)</t>
    </r>
    <r>
      <rPr>
        <sz val="11"/>
        <rFont val="Arial"/>
        <family val="2"/>
      </rPr>
      <t xml:space="preserve">. For the years in between any two reporting snapshots, the observed credit spread change of the last reporting snapshot is used. 
For each reporting snapshot - 2030, 2035, 2040, and 2045 the instantaneous credit spread shock is the value of the observed annual credit spread change of the year which:
- lies within the interval of the reporting snapshot to the reporting snapshot plus the maturity of the bond i.e. T and T+n (assuming n years to maturity); and
- has the largest absolute value for the annual credit spread change 
If for a certain reporting snapshot, T+n extends beyond 2045, the annual credit spread shock of 2045 is used for the remaining years.
</t>
    </r>
  </si>
  <si>
    <t>Step 5: Derive instantaneous risk-free rate shocks</t>
  </si>
  <si>
    <t>Similarly for each reporting snapshot, instantaneous shocks to risk-free rates are derived similar to the process described in Step 4 after replacing the annual credit spread changes with the annual changes to 10-year risk-free rates prescribed by OSFI. For examples I and II, we apply the risk-free rate shocks for the SCSE regions Canada and United States respectively</t>
  </si>
  <si>
    <t xml:space="preserve">Step 6: Calculate the change in market value </t>
  </si>
  <si>
    <r>
      <t>For each reporting snapshot</t>
    </r>
    <r>
      <rPr>
        <i/>
        <sz val="11"/>
        <rFont val="Arial"/>
        <family val="2"/>
      </rPr>
      <t xml:space="preserve">, </t>
    </r>
    <r>
      <rPr>
        <sz val="11"/>
        <rFont val="Arial"/>
        <family val="2"/>
      </rPr>
      <t xml:space="preserve">change in market value in the transition scenario (relative to the baseline scenario) will be calculated based on the calculated instantaneous credit spread shock, instantaneous shock to risk free rate, CS01, and PV01, if a sensitivity based approach is used. </t>
    </r>
  </si>
  <si>
    <t xml:space="preserve">Step 7: Calculate the Climate adjusted market value </t>
  </si>
  <si>
    <r>
      <t>For each reporting snapshot</t>
    </r>
    <r>
      <rPr>
        <i/>
        <sz val="11"/>
        <rFont val="Arial"/>
        <family val="2"/>
      </rPr>
      <t>, Climate adjusted market value</t>
    </r>
    <r>
      <rPr>
        <sz val="11"/>
        <rFont val="Arial"/>
        <family val="2"/>
      </rPr>
      <t xml:space="preserve"> in the transition scenario will be calculated using the value of the exposure as of the reporting date i.e. December 2023 and change in market value obtained in Step 6</t>
    </r>
  </si>
  <si>
    <t>Table of Calculations</t>
  </si>
  <si>
    <t>Step 1</t>
  </si>
  <si>
    <t>Step 2</t>
  </si>
  <si>
    <t>Step 3</t>
  </si>
  <si>
    <t>Step 4</t>
  </si>
  <si>
    <t>Step 5</t>
  </si>
  <si>
    <t>Step 6</t>
  </si>
  <si>
    <t>Step 7</t>
  </si>
  <si>
    <t>Reporting Snapshot</t>
  </si>
  <si>
    <t>Baseline PD</t>
  </si>
  <si>
    <t>Climate PD Add-On</t>
  </si>
  <si>
    <t>Climate Adjusted Risk Rating</t>
  </si>
  <si>
    <t>Baseline CS (bps)</t>
  </si>
  <si>
    <t>Climate CS (bps)</t>
  </si>
  <si>
    <t>Annual credit spread shock  (ΔCS, bps)</t>
  </si>
  <si>
    <r>
      <t>ΔCS</t>
    </r>
    <r>
      <rPr>
        <b/>
        <vertAlign val="subscript"/>
        <sz val="11"/>
        <color theme="0"/>
        <rFont val="Arial"/>
        <family val="2"/>
      </rPr>
      <t xml:space="preserve">max, (T,T+n) 
</t>
    </r>
    <r>
      <rPr>
        <b/>
        <sz val="11"/>
        <color theme="0"/>
        <rFont val="Arial"/>
        <family val="2"/>
      </rPr>
      <t xml:space="preserve">(bps) </t>
    </r>
  </si>
  <si>
    <r>
      <t>ΔCS</t>
    </r>
    <r>
      <rPr>
        <b/>
        <vertAlign val="subscript"/>
        <sz val="11"/>
        <color theme="0"/>
        <rFont val="Arial"/>
        <family val="2"/>
      </rPr>
      <t xml:space="preserve">min, (T,T+n)
</t>
    </r>
    <r>
      <rPr>
        <b/>
        <sz val="11"/>
        <color theme="0"/>
        <rFont val="Arial"/>
        <family val="2"/>
      </rPr>
      <t>(bps)</t>
    </r>
  </si>
  <si>
    <t>Instantaneous credit spread shock (bps)</t>
  </si>
  <si>
    <t>Annual risk-free rate shock 
Δ RF (bps)</t>
  </si>
  <si>
    <r>
      <t>ΔRF</t>
    </r>
    <r>
      <rPr>
        <b/>
        <vertAlign val="subscript"/>
        <sz val="11"/>
        <color theme="0"/>
        <rFont val="Arial"/>
        <family val="2"/>
      </rPr>
      <t xml:space="preserve">max, (T,T+n)
(bps) </t>
    </r>
  </si>
  <si>
    <r>
      <t>ΔRF</t>
    </r>
    <r>
      <rPr>
        <b/>
        <vertAlign val="subscript"/>
        <sz val="11"/>
        <color theme="0"/>
        <rFont val="Arial"/>
        <family val="2"/>
      </rPr>
      <t xml:space="preserve">min, (T,T+n)
(bps) </t>
    </r>
  </si>
  <si>
    <t>Instantaneous shock to risk-free rate (bps)</t>
  </si>
  <si>
    <t>ΔMarketValue
(CAD)</t>
  </si>
  <si>
    <t>Climate adjsuted Market Value (CAD)</t>
  </si>
  <si>
    <t>-</t>
  </si>
  <si>
    <r>
      <t>Assuming this illustrative exposures are the only exposures in their corresponding rows in the SCSE's data return worksheet in the workbook, the hypothetical FI would populate the values calculated in the Market Risk - Corp Bond Worksheet in the SCSE Workbook in the corresponding row. The table below shows a subset of the data fields for this row (assuming an asset class code 2</t>
    </r>
    <r>
      <rPr>
        <b/>
        <sz val="11"/>
        <rFont val="Arial"/>
        <family val="2"/>
      </rPr>
      <t xml:space="preserve"> </t>
    </r>
    <r>
      <rPr>
        <sz val="11"/>
        <rFont val="Arial"/>
        <family val="2"/>
      </rPr>
      <t>for these illustrative exposures). 
In the case that there are other exposures meeting the criteria of this row, the calculated values would be aggregated before populating the corresponding row.</t>
    </r>
  </si>
  <si>
    <t xml:space="preserve">For each scenario and year within the exercise horizon, PD add-on has been provided for different industry sector, region, and credit buckets. The following table illustrates the PD add-ons which are used for this example. </t>
  </si>
  <si>
    <t>Illustrative Example for Real Estate Transition Risk Calculation</t>
  </si>
  <si>
    <r>
      <t xml:space="preserve">In this tab, we provide an illustrative example of how proxy data could be used within the Real Estate Transition Risk module. The portfolio data in this example are hypothetical and are not designed to be realistic or representative of a participant's portfolio.
Step 1 - Obtaining and processing proxy heating source data
Step 2 - Obtaining and processing proxy power source data
Step 3 - Applying calculated proxy parameters to portfolio data
</t>
    </r>
    <r>
      <rPr>
        <b/>
        <sz val="11"/>
        <color theme="1"/>
        <rFont val="Arial"/>
        <family val="2"/>
      </rPr>
      <t xml:space="preserve">Caveats
</t>
    </r>
    <r>
      <rPr>
        <sz val="11"/>
        <color theme="1"/>
        <rFont val="Arial"/>
        <family val="2"/>
      </rPr>
      <t>The proxy data and proxy calculations in this tab serve as examples of the approaches that could be taken by participants in this module. As well as the approaches below, participants are encouraged to explore alternative approaches, and in any case, documentation of the data used and the calculation approach taken are required.
This tab does not provide a full list of assumptions and/or justification for these assumptions. Participants will need to provide all assumptions and justification for all assumptions used as it relates to their particular portfolio.</t>
    </r>
  </si>
  <si>
    <t>Step 1 - Obtaining and processing proxy heating source data</t>
  </si>
  <si>
    <t xml:space="preserve">The following tables summarize provincial level heating source data which are then used in the calculations for the Real Estate Transition Risk module. Note that this data source serves as an example of reasonable proxy data that could be used within this module, if property-level/more granular data is not available. Participants are encouraged to explore the below data source as well as other data sources that could be used in this module.
</t>
  </si>
  <si>
    <t>Step 1a: Obtain the proxy data</t>
  </si>
  <si>
    <t>Source:</t>
  </si>
  <si>
    <t>Statistics Canada. Table 38-10-0286-01  Primary heating systems and type of energy</t>
  </si>
  <si>
    <t>Details:</t>
  </si>
  <si>
    <t>In this example, proxy data has been obtained from Statistics Canada (StatCan). The source provides Canada level and provincial level data on the primary heating sources for homes, which is used as an approximation for all buildings. (Note: F means "too unreliable to publish".)</t>
  </si>
  <si>
    <t>Primary Heating Source</t>
  </si>
  <si>
    <t>Territories</t>
  </si>
  <si>
    <t>Provinces</t>
  </si>
  <si>
    <t>YT</t>
  </si>
  <si>
    <t>NU</t>
  </si>
  <si>
    <t>BC</t>
  </si>
  <si>
    <t>NB</t>
  </si>
  <si>
    <t>NS</t>
  </si>
  <si>
    <t>PE</t>
  </si>
  <si>
    <t>Natural gas</t>
  </si>
  <si>
    <t>F</t>
  </si>
  <si>
    <t>Oil</t>
  </si>
  <si>
    <t>Wood or wood pellets</t>
  </si>
  <si>
    <t>Propane</t>
  </si>
  <si>
    <t>Other fuel</t>
  </si>
  <si>
    <t>Electricity</t>
  </si>
  <si>
    <t>Step 1b: Group the primary heating sources into fuel-based and non fuel-based sources</t>
  </si>
  <si>
    <t>Outside of electricity, all other sources are classed as fuel-based.</t>
  </si>
  <si>
    <t>Fuel-based</t>
  </si>
  <si>
    <t>Non fuel-based</t>
  </si>
  <si>
    <t>Step 1c: Use adjustments to clean the data</t>
  </si>
  <si>
    <t>The following adjustments were applied to clean the data and make it usable within the context of the module:
- Adjustment 1 - Scale data for each province so that it totals 100%
- Adjustment 2 - For the territories, assume Canada-wide data</t>
  </si>
  <si>
    <t>Step 2 - Obtaining and processing proxy source data</t>
  </si>
  <si>
    <t>The following tables summarize provincial level electricity generation source data which are then used in the calculations for the Real Estate Transition Risk module. Note that this data source serves as an example of reasonable proxy data that could be used within this module, if property-level/more granular data is not available. Participants are encouraged to explore the below data source as well as other data sources that could be used in this module.</t>
  </si>
  <si>
    <t>Step 2a: Obtain the proxy data</t>
  </si>
  <si>
    <t>Electricity Generation - Canada.ca (cer-rec.gc.ca)</t>
  </si>
  <si>
    <t>In this example, proxy data has been obtained from Canada Energy Regulator. The source provides Canada level and territory/provincial level data on electricity generation which is used as a proxy for primary power sources for buildings.</t>
  </si>
  <si>
    <t>Electricity Generation Source</t>
  </si>
  <si>
    <t>Hydro / Wave / Tidal</t>
  </si>
  <si>
    <t>Uranium</t>
  </si>
  <si>
    <t>Natural Gas</t>
  </si>
  <si>
    <t>Coal &amp; Coke</t>
  </si>
  <si>
    <t>Wind</t>
  </si>
  <si>
    <t>Biomass / Geothermal</t>
  </si>
  <si>
    <t>Solar</t>
  </si>
  <si>
    <t>Total</t>
  </si>
  <si>
    <t>Step 2b: Calculate percentages for each region</t>
  </si>
  <si>
    <t>Step 2c: Group the primary power sources into fuel-based and non fuel-based sources</t>
  </si>
  <si>
    <t>Hydro, uranium, wind and solar are classed as non fuel-based and all other sources are classed as fuel-based.</t>
  </si>
  <si>
    <t>Primary Power Source</t>
  </si>
  <si>
    <t>Step 3 - Applying calculated proxy parameters to portfolio data</t>
  </si>
  <si>
    <t xml:space="preserve">The SCSE methodology for this module highlights 2 summaries which are required. These are:
i) province level summary by primary heating source
ii) province level summary by primary power source
Both summaries rely on aggregating provincial/territory level data and then applying the proxy parameters.
</t>
  </si>
  <si>
    <t>Step 3a: Aggregate provincial level data for all in-scope exposures</t>
  </si>
  <si>
    <t>As mentioned, the data below is entirely fictional and used only for illustrative purposes. The figures do not relate to any real portfolio or a representative portfolio.</t>
  </si>
  <si>
    <t>Province / Territory</t>
  </si>
  <si>
    <t>Exposure</t>
  </si>
  <si>
    <t>Undrawn Amount</t>
  </si>
  <si>
    <t>Step 3b: Apply proxy primary heating source parameters to aggregated provincial level data</t>
  </si>
  <si>
    <t>The appropriate %s have been applied to the provincial level data, treating Exposure and Undrawn Amount as independent.</t>
  </si>
  <si>
    <t>Heating Source</t>
  </si>
  <si>
    <t>FUEL</t>
  </si>
  <si>
    <t>NONFUEL</t>
  </si>
  <si>
    <t>Step 3c: Apply proxy primary power source parameters to aggregated provincial level data</t>
  </si>
  <si>
    <t>Power Source</t>
  </si>
  <si>
    <t>Illustrative Example for Flood Risk Exposure Assessment</t>
  </si>
  <si>
    <r>
      <t xml:space="preserve">This tab contains an illustrative example of a hypothetical exposure (commercial mortgage secured by the OSFI Ottawa office) which is in scope of the Flood Risk module. The steps in this example are solely for illustrative purposes. 
Step 1 - Pull and prepare relevant data from the system and assess for geographical and exposure scope
Step 2 - Geocode physical asset
Step 3 - Determine flood depths for physical asset
Step 4 - Aggregate data and complete SCSE Workbook
</t>
    </r>
    <r>
      <rPr>
        <b/>
        <sz val="11"/>
        <rFont val="Arial"/>
        <family val="2"/>
      </rPr>
      <t>Caveats</t>
    </r>
    <r>
      <rPr>
        <sz val="11"/>
        <rFont val="Arial"/>
        <family val="2"/>
      </rPr>
      <t xml:space="preserve">
All the numbers used for this example are hypothetical. There are different approaches that participants can take to execute this module. The example approach provided in this tab may not be suitable for some participants. Alternative, suitable approaches are equally acceptable. 
This tab does not provide a full list of assumptions and/or justification for these assumptions. Participants will need to provide all assumptions and justification for all assumptions used as it relates to their particular portfolio.
</t>
    </r>
  </si>
  <si>
    <t>Step 1 - Pull and prepare relevant data from the system and assess for geographical and exposure scope</t>
  </si>
  <si>
    <t xml:space="preserve">For this example, we assume there is only 1 exposure in the relevant Region - Exposure Code - LTV bucket - Property Age - Scenario Flood Bucket segment. Note that property age is not applicable (i.e., not required) for "Mortgages - Secured by other than residential property" which is the relevant exposure class for this example exposure (commercial mortgage secured by the OSFI Ottawa offices). The relevant data field values:
</t>
  </si>
  <si>
    <t>Loan ID</t>
  </si>
  <si>
    <t>Loan type</t>
  </si>
  <si>
    <t>Collateral</t>
  </si>
  <si>
    <t>Address</t>
  </si>
  <si>
    <t>Outstanding Balance</t>
  </si>
  <si>
    <t>Collateral Value (Recent)</t>
  </si>
  <si>
    <t>LTV</t>
  </si>
  <si>
    <t>Year built</t>
  </si>
  <si>
    <t>ABC_001</t>
  </si>
  <si>
    <t>Mortgage</t>
  </si>
  <si>
    <t>Commercial property</t>
  </si>
  <si>
    <t>255 Albert St, Ottawa, ON K1P 6A9</t>
  </si>
  <si>
    <t xml:space="preserve">The exposure above has been determined to be in scope for the Flood Risk module:
1) It is a mortgage exposure (collateralized by a non-residential property), which means it is in the scope of exposures. The applicable exposure_code is 31 denoting "Mortgages - Secured by other than residential property", where the physical asset is a "Building".
2) The FSA for the associated address is "K1P" which is in the regional scope of the Flood Risk module, where the associated region code is "OGA".
</t>
  </si>
  <si>
    <t>Step 2 - Geocode physical asset</t>
  </si>
  <si>
    <t xml:space="preserve">Using the full address, the next step is to geocode the physical asset. We have used the Geocoding API from Google (https://developers.google.com/maps/documentation/geocoding/overview) to perform this step, however we are not prescribing the method that Fis should use. Any approach that attaches the correct flood depth metrics onto the exposure data is valid.
</t>
  </si>
  <si>
    <t>Latitude</t>
  </si>
  <si>
    <t>Longitude</t>
  </si>
  <si>
    <t>Step 3 - Determine flood depths for physical asset</t>
  </si>
  <si>
    <t>The next step is to use the geolocation of the physical asset to merge on the appropriate flood depth metrics.
We note that the prescribed depths are (see "Hazard Metrics and Buckets" tab):
1) scenario flood: 2050 - RP 1 in 100 - 50th percentile
2) baseline flood: baseline - RP 1 in 5 - mean
We are not prescribing the approach FIs take to merge on the appropriate flood depth metrics. Some examples of approaches include:
1) Using GIS software
2) Using a nearest neighbour algorithm to locate the nearest latitude, longitude pair from the flood map
3) Using the h3 library to locate the hexagonal H3 ID and find the corresponding entry in the flood map
For this tab, method 3 above has been utilized within Python. This may not be the most suitable approach for some participants.
Assignment of the relevant hex_7_id to the geolocation of the physical asset  may be achieved with the following code.</t>
  </si>
  <si>
    <t xml:space="preserve"># Import the h3 package
import h3
# Run the geocoding function with the relevant parameters h3.geo_to_h3(latitude, longitude, resolution)
h3.geo_to_h3(45.419798,-75.701158,7)
</t>
  </si>
  <si>
    <t xml:space="preserve">Output:
'872b83b0effffff'
</t>
  </si>
  <si>
    <t>Using the hex_7_id value above, and the hazard metric descriptions, we have merged on the relevant values for scenario_flood and baseline_flood. As the "OGA" region only considers riverine flood and not coastal flooding, the coasting flooding metric is left blank, noting that in the "VAN" region where it is applicable, the maximum of the riverine flooding depth and the coastal flooding depth should be taken.</t>
  </si>
  <si>
    <t>Riverine</t>
  </si>
  <si>
    <t>Coastal</t>
  </si>
  <si>
    <t>Maximum</t>
  </si>
  <si>
    <t>hex_7_id</t>
  </si>
  <si>
    <t>872b83b0effffff</t>
  </si>
  <si>
    <t>Step 4 - Aggregate data and complete SCSE Workbook</t>
  </si>
  <si>
    <t>The final step is to prepare the relevant fields for the SCSE workbook and to aggregate the data. For this example, we consider the exposure to be the only exposure within this specific Region - Exposure Code - LTV bucket - Scenario Flood Bucket (note that property age is not applicable to "other than residential property") combination.
- The region is "OGA", as determined by the FSA ("K1P") - see "Physical Risk Regions" tab for details.
- The exposure_code is "31" which denotes the Flood Risk exposure code for the class "Mortgages - Secured by other than residential property", where the associate physical asset is "Buildings" - see "Physical Assets Exposure Codes" tab for details.
- The exposure_IDs and physical_asset values flow directly from the exposure code and are used for added detail only.
- The LTV bucket is "4" which denotes the LTV range "70.0% &lt; LTV ≤ 75.0%", noting that the LTV for this exposure is 75% - see "LTV Buckets" tab for details.
- The property_age is not applicable for anything other than residential properties
- The scenario_flood_bucket is "6" which denotes the scenario flood depth range "0.25m &lt; flood depth ≤ 0.50m", noting that the scenario flood depth for this exposure is 0.362217 - see "Hazard Metrics and Buckets" tab for details.
- The exposure_amount is the sum of the exposures within this Region - Exposure Code - LTV Bucket - Property Age - Scenario Flood Bucket combination, which for the purposes of this example is the single exposure. The outstanding balance of $7.5m is expressed as an integer with no symbols or commas, as required.
- The undrawn_amount is left as 0 as this exposure does not have an undrawn component.
- The scenario_flood is the exposure_amount weighted scenario flood depth across all of the exposures within this Region - Exposure Code - LTV Bucket - Property Age - Scenario Flood Bucket combination, which for the purposes of this example is the single exposure.
- Similar to the calculation of the scenario_flood, the exposure_amount weighted baseline_flood has been populated.
Note: the row_ID is the row in the prepopulated Workbook corresponding to this particular Region - Exposure Code - LTV Bucket - Property Age - Scenario Flood Bucket combination.</t>
  </si>
  <si>
    <t>row_ID</t>
  </si>
  <si>
    <t>7, 8</t>
  </si>
  <si>
    <t>Illustrative Example for Wildfire Risk Exposure Assessment</t>
  </si>
  <si>
    <r>
      <t xml:space="preserve">This tab contains an illustrative example of a hypothetical exposure (commercial mortgage secured by the Service Canada Centre in Fort Smith, Northwest Territories) which is in scope of the Wildfire Risk module. The steps in this example are solely for illustrative purposes. 
Step 1 - Pull and prepare relevant data from the system and assess for geographical and exposure scope
Step 2 - Geocode physical asset
Step 3 - Determine BUI and fire season length metrics for physical asset
Step 4 - Aggregate data and complete SCSE Workbook
</t>
    </r>
    <r>
      <rPr>
        <b/>
        <sz val="11"/>
        <rFont val="Arial"/>
        <family val="2"/>
      </rPr>
      <t>Caveats</t>
    </r>
    <r>
      <rPr>
        <sz val="11"/>
        <rFont val="Arial"/>
        <family val="2"/>
      </rPr>
      <t xml:space="preserve">
All the numbers used for this example are hypothetical. There are different approaches that participants can take to execute this module. The example approach provided in this tab may not be suitable for some participants. Alternative, suitable approaches are equally acceptable. 
This tab does not provide a full list of assumptions and/or justification for these assumptions. Participants will need to provide all assumptions and justification for all assumptions used as it relates to their particular portfolio.
</t>
    </r>
  </si>
  <si>
    <t xml:space="preserve">For this example, we assume there is only 1 exposure in the relevant Region - Exposure Code - LTV bucket - Property Age - Scenario BUI Bucket segment. Note that property age is not applicable (i.e., not required) for "Mortgages - Secured by other than residential property" which is the relevant exposure class for this example exposure (commercial mortgage secured by the Service Canada Centre in Fort Smith). The relevant data field values:
</t>
  </si>
  <si>
    <t>DEF_001</t>
  </si>
  <si>
    <t>136 McDougal Rd, Fort Smith, NT X0E 0P0</t>
  </si>
  <si>
    <t xml:space="preserve">The exposure above has been determined to be in scope for the Wildfire Risk module:
1) It is a mortgage exposure (collateralized by a non-residential property), which means it is in the scope of exposures. The applicable exposure_code is 30 denoting "Mortgages - Secured by other than residential property", where the physical asset is a "Land, Buildings and Immobile Equipment".
2) The FSA for the associated address is "X0E" which is in the regional scope of the Wildfire Risk module, where the associated region code is "NT".
</t>
  </si>
  <si>
    <t xml:space="preserve">Using the full address, the next step is to geocode the physical asset. We have used the Geocoding API from Google (https://developers.google.com/maps/documentation/geocoding/overview) to perform this step, however we are not prescribing the method that Fis should use. Any approach that attaches the correct BUI and fire season length metrics onto the exposure data is valid.
</t>
  </si>
  <si>
    <t>Step 3 - Determine BUI and fire season length metrics for physical asset</t>
  </si>
  <si>
    <t>The next step is to use the geolocation of the physical asset to merge on the appropriate BUI and fire season length metrics.
We note that the prescribed metrics are (see "Hazard Metrics and Buckets" tab):
1) scenario BUI: 2041-2070 - 0.95 annual quantile - mean ensemble_statistic
2) baseline BUI: 1971-2000 - 0.95 annual quantile - mean ensemble_statistic
3) scenario fire season length - 2041-2070 - mean ensemble_statistic
4) baseline fire season length - 1971-2000 - mean ensemble_statistic
We are not prescribing the approach FIs take to merge on the appropriate fire weather metrics. Some examples of approaches include:
1) Using GIS software
2) Using a nearest neighbour algorithm to locate the nearest latitude, longitude pair from the fire weather maps
For this tab, method 2 above has been utilized within Python. This may not be the most suitable approach for some participants.
The required datasets are downloaded from ClimateData.ca (https://climatedata.ca/fire-weather/), using the appropriate filters as per the chosen metrics - see "Hazard Metrics and Buckets" tab for more details. The code below works for this example, however it may need to be modified for other types of geolocations,  such as edge cases where the nearest grid cell may be a null value.  For this module, the nearest non-null value is required.</t>
  </si>
  <si>
    <t xml:space="preserve"># Import relevant packages
import xarray as xr
import numpy as np
from scipy.spatial import cKDTree
# Path of netCDF file locations
project_path = '/Data/'
# Function to find nearest neighbour and read required value from dataset
def find_closest_value(given_lat, given_lon, dataset, variable):
    """
    Find the relevant variable value closest to a given latitude and longitude in a NetCDF dataset.
    Parameters:
    given_lat (float): The latitude to search for.
    given_lon (float): The longitude to search for.
    dataset (xarray.Dataset): The dataset containing the required value.
    variable (str): The name of the variable to search for in the dataset (e.g., 'BUI').
    Returns:
    tuple: (closest_lat, closest_lon, closest_bui)
        closest_lat (float): The latitude of the closest point within dataset.
        closest_lon (float): The longitude of the closest point within dataset.
        closest_value (float): The variable value closest to the given coordinates.
    Note: function assumes only unique lat, lon combinations in a grid format in the dataset
    """
    # Extract the necessary variables
    lon = dataset['lon'].values
    lat = dataset['lat'].values
    values = dataset[variable].values
    # Create a meshgrid of lat and lon
    lon_grid, lat_grid = np.meshgrid(lon, lat)
    # Flatten the grid arrays
    points = np.column_stack((lat_grid.ravel(), lon_grid.ravel()))
    values_flat = values.ravel()
    # Create a KDTree for efficient nearest neighbour search
    tree = cKDTree(points)
    # Query the KDTree for the nearest neighbour
    dist, idx = tree.query([given_lat, given_lon])
    # Get the corresponding required value and the closest lat/lon points
    closest_lat, closest_lon = points[idx]
    closest_value = values_flat[idx]
    return closest_lat, closest_lon, closest_value 
# Given geolocation:
given_lat = 60.005526
given_lon = -111.875711
# Scenario BUI
ds_BUI_scenario = xr.open_dataset(project_path + 'May_to_September_95th_percentile_of_BUI_RCP4.5_2041-2070_.nc')
lat1, lon1, val1 = find_closest_value(given_lat, given_lon, ds_BUI_scenario, 'BUI')
print('Lat: ',lat1,'Lon: ',lon1,'Scenario BUI: ',val1)
# Baseline BUI
ds_BUI_baseline = xr.open_dataset(project_path + 'May_to_September_95th_percentile_of_BUI_RCP4.5_1971-2000_.nc')
lat2, lon2, val2 = find_closest_value(given_lat, given_lon, ds_BUI_baseline, 'BUI')
print('Lat: ',lat2,'Lon: ',lon2,'Baseline BUI: ',val2)
# Scenario Fire Season Length
ds_fire_season_scenario = xr.open_dataset(project_path + 'Fire_Season_Length__RCP4.5_2041-2070_.nc')
lat3, lon3, val3 = find_closest_value(given_lat, given_lon, ds_fire_season_scenario, 'fire_season')
print('Lat: ',lat3,'Lon: ',lon3,'Scenario Fire Season: ',val3)
# Baseline Fire Season Length
ds_fire_season_baseline = xr.open_dataset(project_path + 'Fire_Season_Length__RCP4.5_1971-2000_.nc')
lat4, lon4, val4 = find_closest_value(given_lat, given_lon, ds_fire_season_baseline, 'fire_season')
print('Lat: ',lat4,'Lon: ',lon4,'Baseline Fire Season: ',val4)
</t>
  </si>
  <si>
    <t>Output:
Lat:  60.113713796607705 Lon:  -111.77709599380118 Scenario BUI:  85.35515
Lat:  60.113713796607705 Lon:  -111.77709599380118 Baseline BUI:  84.27293
Lat:  60.113713796607705 Lon:  -111.77709599380118 Scenario Fire Season:  14845190625043200 nanoseconds
Lat:  60.113713796607705 Lon:  -111.77709599380118 Baseline Fire Season:  13873016601532800 nanoseconds</t>
  </si>
  <si>
    <t>Though the BUI values are readily available from the output, the fire season data is provided in nanoseconds via the above approach. This is converted to days noting that there are 24*60*60*1e9 nanoseconds in a day.</t>
  </si>
  <si>
    <t>Fire season length</t>
  </si>
  <si>
    <t>scenario BUI</t>
  </si>
  <si>
    <t>scenario fire season</t>
  </si>
  <si>
    <t>baseline fire season</t>
  </si>
  <si>
    <t>The final step is to prepare the relevant fields for the SCSE workbook and to aggregate the data. For this example, we consider the exposure to be the only exposure within this specific Region - Exposure Code - LTV bucket - Scenario BUI Bucket (note that property age is not applicable to "other than residential property") combination.
- The region is "NT", as determined by the FSA ("X0E") - see "Physical Risk Regions" tab for details.
- The exposure_code is "30" which denotes the Wildfire Risk exposure code for the class "Mortgages - Secured by other than residential property", where the associate physical asset is "Land, Buildings and Immobile Equipment" - see "Physical Assets Exposure Codes" tab for details.
- The exposure_IDs and physical_asset values flow directly from the exposure code and are used for added detail only.
- The LTV bucket is "3" which denotes the LTV range "60.0% &lt; LTV ≤ 70.0%", noting that the LTV for this exposure is 70% - see "LTV Buckets" tab for details.
- The property_age is not applicable for anything other than residential properties
- The scenario_BUI_bucket is "7" which denotes the scenario build-up index range "80 &lt; BUI ≤ 90", noting that the scenario BUI for this exposure is 85.355 - see "Hazard Metrics and Buckets" tab for details.
- The exposure_amount is the sum of the exposures within this Region - Exposure Code - LTV Bucket - Property Age - Scenario BUI Bucket combination, which for the purposes of this example is the single exposure. The outstanding balance of $4.2m is expressed as an integer with no symbols or commas, as required.
- The undrawn_amount is left as 0 as this exposure does not have an undrawn component.
- The scenario_BUI is the exposure_amount weighted scenario BUI value across all of the exposures within this Region - Exposure Code - LTV Bucket - Property Age - Scenario BUI Bucket combination, which for the purposes of this example is the single exposure.
- Similar to the calculation of the scenario_BUI, the exposure_amount weighted baseline_BUI, scenario_fire_season and baseline_fire_season have been populated.
Note: the row_ID is the row in the prepopulated Workbook corresponding to this particular Region - Exposure Code - LTV Bucket - Property Age - Scenario BUI Bucket combination.</t>
  </si>
  <si>
    <r>
      <rPr>
        <sz val="11"/>
        <rFont val="Arial"/>
        <family val="2"/>
      </rPr>
      <t xml:space="preserve">See </t>
    </r>
    <r>
      <rPr>
        <b/>
        <u/>
        <sz val="11"/>
        <color rgb="FF0070C0"/>
        <rFont val="Arial"/>
        <family val="2"/>
      </rPr>
      <t>"LTV Buckets"</t>
    </r>
    <r>
      <rPr>
        <sz val="11"/>
        <rFont val="Arial"/>
        <family val="2"/>
      </rPr>
      <t xml:space="preserve"> tab for expected values</t>
    </r>
    <r>
      <rPr>
        <u/>
        <sz val="11"/>
        <rFont val="Arial"/>
        <family val="2"/>
      </rPr>
      <t xml:space="preserve">.
</t>
    </r>
    <r>
      <rPr>
        <sz val="11"/>
        <rFont val="Arial"/>
        <family val="2"/>
      </rPr>
      <t xml:space="preserve">
LTV bucket is only applicable for lending exposures (exposure_code 10, 20,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</si>
</sst>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 #,##0_);_(* \(#,##0\);_(* &quot;-&quot;??_);_(@_)"/>
    <numFmt numFmtId="166" formatCode="0.0000"/>
    <numFmt numFmtId="167" formatCode="_(* #,##0.0000_);_(* \(#,##0.0000\);_(* &quot;-&quot;??_);_(@_)"/>
    <numFmt numFmtId="168" formatCode="&quot;$&quot;#,##0"/>
    <numFmt numFmtId="169" formatCode="0.000%"/>
    <numFmt numFmtId="170" formatCode="0.00000"/>
    <numFmt numFmtId="171" formatCode="#,##0.000"/>
    <numFmt numFmtId="172" formatCode="#,##0.000000"/>
    <numFmt numFmtId="173" formatCode="0.000"/>
    <numFmt numFmtId="174" formatCode="0.0000000"/>
  </numFmts>
  <fonts count="42" x14ac:knownFonts="1">
    <font>
      <sz val="11"/>
      <color theme="1"/>
      <name val="Calibri"/>
      <family val="2"/>
      <scheme val="minor"/>
    </font>
    <font>
      <b/>
      <sz val="12"/>
      <name val="Arial"/>
      <family val="2"/>
    </font>
    <font>
      <b/>
      <sz val="11"/>
      <name val="Arial"/>
      <family val="2"/>
    </font>
    <font>
      <sz val="10"/>
      <name val="Helv"/>
    </font>
    <font>
      <sz val="10"/>
      <name val="Arial"/>
      <family val="2"/>
    </font>
    <font>
      <sz val="10"/>
      <name val="Times New Roman"/>
      <family val="1"/>
    </font>
    <font>
      <b/>
      <sz val="16"/>
      <name val="Arial"/>
      <family val="2"/>
    </font>
    <font>
      <u/>
      <sz val="11"/>
      <color theme="10"/>
      <name val="Calibri"/>
      <family val="2"/>
      <scheme val="minor"/>
    </font>
    <font>
      <sz val="12"/>
      <color theme="1"/>
      <name val="Calibri"/>
      <family val="2"/>
      <scheme val="minor"/>
    </font>
    <font>
      <sz val="11"/>
      <color theme="1"/>
      <name val="Calibri"/>
      <family val="2"/>
      <scheme val="minor"/>
    </font>
    <font>
      <sz val="8"/>
      <name val="Calibri"/>
      <family val="2"/>
      <scheme val="minor"/>
    </font>
    <font>
      <sz val="11"/>
      <name val="Arial"/>
      <family val="2"/>
    </font>
    <font>
      <sz val="11"/>
      <color theme="1"/>
      <name val="Arial"/>
      <family val="2"/>
    </font>
    <font>
      <b/>
      <sz val="11"/>
      <color theme="1"/>
      <name val="Arial"/>
      <family val="2"/>
    </font>
    <font>
      <sz val="11"/>
      <color rgb="FFFFC000"/>
      <name val="Arial"/>
      <family val="2"/>
    </font>
    <font>
      <u/>
      <sz val="11"/>
      <color theme="10"/>
      <name val="Arial"/>
      <family val="2"/>
    </font>
    <font>
      <b/>
      <u/>
      <sz val="11"/>
      <color theme="10"/>
      <name val="Arial"/>
      <family val="2"/>
    </font>
    <font>
      <sz val="12"/>
      <color theme="1"/>
      <name val="Arial"/>
      <family val="2"/>
    </font>
    <font>
      <sz val="11"/>
      <color rgb="FFFF0000"/>
      <name val="Arial"/>
      <family val="2"/>
    </font>
    <font>
      <sz val="11"/>
      <color rgb="FF212121"/>
      <name val="Arial"/>
      <family val="2"/>
    </font>
    <font>
      <sz val="11"/>
      <color theme="10"/>
      <name val="Arial"/>
      <family val="2"/>
    </font>
    <font>
      <u/>
      <sz val="11"/>
      <name val="Arial"/>
      <family val="2"/>
    </font>
    <font>
      <b/>
      <u/>
      <sz val="11"/>
      <color rgb="FF0070C0"/>
      <name val="Arial"/>
      <family val="2"/>
    </font>
    <font>
      <b/>
      <sz val="16"/>
      <color rgb="FFFF0000"/>
      <name val="Arial"/>
      <family val="2"/>
    </font>
    <font>
      <b/>
      <sz val="11"/>
      <color theme="4" tint="0.39997558519241921"/>
      <name val="Arial"/>
      <family val="2"/>
    </font>
    <font>
      <b/>
      <sz val="11"/>
      <color theme="7" tint="0.39997558519241921"/>
      <name val="Arial"/>
      <family val="2"/>
    </font>
    <font>
      <b/>
      <sz val="11"/>
      <color theme="9" tint="0.39997558519241921"/>
      <name val="Arial"/>
      <family val="2"/>
    </font>
    <font>
      <b/>
      <u/>
      <sz val="11"/>
      <color theme="4"/>
      <name val="Arial"/>
      <family val="2"/>
    </font>
    <font>
      <vertAlign val="subscript"/>
      <sz val="11"/>
      <color rgb="FF212121"/>
      <name val="Arial"/>
      <family val="2"/>
    </font>
    <font>
      <sz val="11"/>
      <color rgb="FF000000"/>
      <name val="Arial"/>
      <family val="2"/>
    </font>
    <font>
      <b/>
      <sz val="11"/>
      <color theme="6" tint="0.39997558519241921"/>
      <name val="Arial"/>
      <family val="2"/>
    </font>
    <font>
      <u/>
      <sz val="11"/>
      <color theme="1"/>
      <name val="Arial"/>
      <family val="2"/>
    </font>
    <font>
      <b/>
      <sz val="11"/>
      <color theme="0"/>
      <name val="Arial"/>
      <family val="2"/>
    </font>
    <font>
      <b/>
      <sz val="11"/>
      <color rgb="FFFFFFFF"/>
      <name val="Arial"/>
      <family val="2"/>
    </font>
    <font>
      <b/>
      <sz val="11"/>
      <color rgb="FF000000"/>
      <name val="Arial"/>
      <family val="2"/>
    </font>
    <font>
      <b/>
      <sz val="11"/>
      <color theme="2"/>
      <name val="Arial"/>
      <family val="2"/>
    </font>
    <font>
      <sz val="11"/>
      <color theme="0"/>
      <name val="Arial"/>
      <family val="2"/>
    </font>
    <font>
      <b/>
      <u/>
      <sz val="11"/>
      <color theme="6" tint="0.39997558519241921"/>
      <name val="Arial"/>
      <family val="2"/>
    </font>
    <font>
      <i/>
      <sz val="11"/>
      <name val="Arial"/>
      <family val="2"/>
    </font>
    <font>
      <b/>
      <vertAlign val="subscript"/>
      <sz val="11"/>
      <color theme="0"/>
      <name val="Arial"/>
      <family val="2"/>
    </font>
    <font>
      <b/>
      <i/>
      <sz val="11"/>
      <name val="Arial"/>
      <family val="2"/>
    </font>
    <font>
      <i/>
      <sz val="11"/>
      <color theme="1"/>
      <name val="Arial"/>
      <family val="2"/>
    </font>
  </fonts>
  <fills count="3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4"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indexed="47"/>
        <bgColor indexed="64"/>
      </patternFill>
    </fill>
    <fill>
      <patternFill patternType="solid">
        <fgColor indexed="43"/>
        <bgColor indexed="64"/>
      </patternFill>
    </fill>
    <fill>
      <patternFill patternType="solid">
        <fgColor theme="6" tint="-0.49998474074526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203764"/>
        <bgColor indexed="64"/>
      </patternFill>
    </fill>
    <fill>
      <patternFill patternType="solid">
        <fgColor theme="0"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499984740745262"/>
        <bgColor indexed="64"/>
      </patternFill>
    </fill>
    <fill>
      <patternFill patternType="solid">
        <fgColor theme="3" tint="-0.249977111117893"/>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1"/>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s>
  <borders count="67">
    <border>
      <left/>
      <right/>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s>
  <cellStyleXfs count="9">
    <xf numFmtId="0" fontId="0" fillId="0" borderId="0"/>
    <xf numFmtId="0" fontId="3" fillId="0" borderId="0"/>
    <xf numFmtId="0" fontId="5" fillId="0" borderId="0"/>
    <xf numFmtId="0" fontId="4" fillId="0" borderId="0"/>
    <xf numFmtId="0" fontId="7" fillId="0" borderId="0" applyNumberForma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8" fillId="0" borderId="0"/>
    <xf numFmtId="164" fontId="9" fillId="0" borderId="0" applyFont="0" applyFill="0" applyBorder="0" applyAlignment="0" applyProtection="0"/>
  </cellStyleXfs>
  <cellXfs count="393">
    <xf numFmtId="0" fontId="0" fillId="0" borderId="0" xfId="0"/>
    <xf numFmtId="0" fontId="1" fillId="0" borderId="0" xfId="0" applyFont="1"/>
    <xf numFmtId="0" fontId="1" fillId="0" borderId="0" xfId="0" applyFont="1" applyAlignment="1">
      <alignment wrapText="1"/>
    </xf>
    <xf numFmtId="0" fontId="2" fillId="0" borderId="0" xfId="1" applyFont="1"/>
    <xf numFmtId="0" fontId="2" fillId="7" borderId="5" xfId="0" applyFont="1" applyFill="1" applyBorder="1" applyAlignment="1">
      <alignment horizontal="left" wrapText="1"/>
    </xf>
    <xf numFmtId="0" fontId="11" fillId="0" borderId="5" xfId="0" applyFont="1" applyBorder="1" applyAlignment="1">
      <alignment horizontal="center"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0" fontId="13" fillId="7" borderId="5" xfId="0" applyFont="1" applyFill="1" applyBorder="1" applyAlignment="1">
      <alignment horizontal="left" wrapText="1"/>
    </xf>
    <xf numFmtId="0" fontId="11" fillId="0" borderId="5" xfId="0" applyFont="1" applyBorder="1" applyAlignment="1">
      <alignment horizontal="left" vertical="top" wrapText="1"/>
    </xf>
    <xf numFmtId="0" fontId="12" fillId="0" borderId="0" xfId="0" applyFont="1"/>
    <xf numFmtId="0" fontId="12" fillId="0" borderId="0" xfId="0" applyFont="1" applyAlignment="1">
      <alignment horizontal="left" vertical="top" wrapText="1"/>
    </xf>
    <xf numFmtId="0" fontId="15" fillId="3" borderId="5" xfId="4" applyFont="1" applyFill="1" applyBorder="1" applyAlignment="1">
      <alignment vertical="center" wrapText="1"/>
    </xf>
    <xf numFmtId="0" fontId="17" fillId="0" borderId="0" xfId="0" applyFont="1"/>
    <xf numFmtId="0" fontId="18" fillId="0" borderId="0" xfId="0" applyFont="1"/>
    <xf numFmtId="0" fontId="11" fillId="0" borderId="0" xfId="0" applyFont="1" applyAlignment="1">
      <alignment vertical="center" wrapText="1"/>
    </xf>
    <xf numFmtId="0" fontId="13" fillId="0" borderId="0" xfId="0" applyFont="1"/>
    <xf numFmtId="0" fontId="13" fillId="0" borderId="8" xfId="0" applyFont="1" applyBorder="1"/>
    <xf numFmtId="0" fontId="11" fillId="0" borderId="5" xfId="0" applyFont="1" applyBorder="1" applyAlignment="1">
      <alignment horizontal="left" vertical="center" wrapText="1"/>
    </xf>
    <xf numFmtId="0" fontId="13" fillId="0" borderId="8" xfId="0" applyFont="1" applyBorder="1" applyAlignment="1">
      <alignment horizontal="left" vertical="top"/>
    </xf>
    <xf numFmtId="0" fontId="12" fillId="0" borderId="8" xfId="0" applyFont="1" applyBorder="1" applyAlignment="1">
      <alignment horizontal="left" vertical="top" wrapText="1"/>
    </xf>
    <xf numFmtId="0" fontId="11" fillId="2" borderId="5" xfId="3" applyFont="1" applyFill="1" applyBorder="1" applyAlignment="1">
      <alignment horizontal="center"/>
    </xf>
    <xf numFmtId="0" fontId="19" fillId="3" borderId="11" xfId="0" applyFont="1" applyFill="1" applyBorder="1" applyAlignment="1">
      <alignment horizontal="center" wrapText="1"/>
    </xf>
    <xf numFmtId="10" fontId="19" fillId="3" borderId="11" xfId="0" applyNumberFormat="1" applyFont="1" applyFill="1" applyBorder="1" applyAlignment="1">
      <alignment horizontal="center" wrapText="1"/>
    </xf>
    <xf numFmtId="0" fontId="12" fillId="6" borderId="6" xfId="0" applyFont="1" applyFill="1" applyBorder="1" applyAlignment="1">
      <alignment vertical="center" wrapText="1"/>
    </xf>
    <xf numFmtId="0" fontId="11" fillId="0" borderId="10" xfId="0" applyFont="1" applyBorder="1" applyAlignment="1">
      <alignment vertical="center" wrapText="1"/>
    </xf>
    <xf numFmtId="0" fontId="12" fillId="0" borderId="11" xfId="0" applyFont="1" applyBorder="1" applyAlignment="1">
      <alignment horizontal="center" wrapText="1"/>
    </xf>
    <xf numFmtId="0" fontId="11" fillId="0" borderId="5" xfId="0" quotePrefix="1" applyFont="1" applyBorder="1" applyAlignment="1">
      <alignment vertical="center" wrapText="1"/>
    </xf>
    <xf numFmtId="0" fontId="21" fillId="3" borderId="5" xfId="4" applyFont="1" applyFill="1" applyBorder="1" applyAlignment="1">
      <alignment vertical="center" wrapText="1"/>
    </xf>
    <xf numFmtId="0" fontId="23" fillId="0" borderId="0" xfId="1" applyFont="1"/>
    <xf numFmtId="0" fontId="6" fillId="0" borderId="0" xfId="1" applyFont="1"/>
    <xf numFmtId="0" fontId="21" fillId="0" borderId="5" xfId="4" applyFont="1" applyFill="1" applyBorder="1" applyAlignment="1">
      <alignment vertical="center" wrapText="1"/>
    </xf>
    <xf numFmtId="0" fontId="15" fillId="0" borderId="5" xfId="4" applyFont="1" applyFill="1" applyBorder="1" applyAlignment="1">
      <alignment vertical="center" wrapText="1"/>
    </xf>
    <xf numFmtId="0" fontId="12" fillId="0" borderId="5" xfId="0" applyFont="1" applyBorder="1" applyAlignment="1">
      <alignment horizontal="left" vertical="center" wrapText="1"/>
    </xf>
    <xf numFmtId="0" fontId="1" fillId="0" borderId="0" xfId="0" applyFont="1" applyAlignment="1">
      <alignment horizontal="left"/>
    </xf>
    <xf numFmtId="0" fontId="11" fillId="0" borderId="0" xfId="0" applyFont="1" applyAlignment="1">
      <alignment horizontal="left" vertical="top" wrapText="1"/>
    </xf>
    <xf numFmtId="0" fontId="13" fillId="0" borderId="8" xfId="0" applyFont="1" applyBorder="1" applyAlignment="1">
      <alignment horizontal="left"/>
    </xf>
    <xf numFmtId="0" fontId="12" fillId="0" borderId="0" xfId="0" applyFont="1" applyAlignment="1">
      <alignment wrapText="1"/>
    </xf>
    <xf numFmtId="0" fontId="2" fillId="0" borderId="0" xfId="0" applyFont="1"/>
    <xf numFmtId="0" fontId="13" fillId="0" borderId="0" xfId="0" quotePrefix="1" applyFont="1"/>
    <xf numFmtId="0" fontId="11" fillId="0" borderId="0" xfId="0" applyFont="1"/>
    <xf numFmtId="0" fontId="12" fillId="0" borderId="0" xfId="0" applyFont="1" applyAlignment="1">
      <alignment vertical="center"/>
    </xf>
    <xf numFmtId="0" fontId="11" fillId="0" borderId="5" xfId="4" applyFont="1" applyFill="1" applyBorder="1" applyAlignment="1">
      <alignment vertical="center" wrapText="1"/>
    </xf>
    <xf numFmtId="0" fontId="19" fillId="3" borderId="11" xfId="0" applyFont="1" applyFill="1" applyBorder="1" applyAlignment="1">
      <alignment horizontal="left" wrapText="1"/>
    </xf>
    <xf numFmtId="0" fontId="19" fillId="3" borderId="11" xfId="0" applyFont="1" applyFill="1" applyBorder="1" applyAlignment="1">
      <alignment horizontal="left" vertical="center" wrapText="1"/>
    </xf>
    <xf numFmtId="0" fontId="19" fillId="3" borderId="11" xfId="0" applyFont="1" applyFill="1" applyBorder="1" applyAlignment="1">
      <alignment horizontal="left" vertical="top" wrapText="1"/>
    </xf>
    <xf numFmtId="0" fontId="19" fillId="0" borderId="11" xfId="0" applyFont="1" applyBorder="1" applyAlignment="1">
      <alignment horizontal="left" wrapText="1"/>
    </xf>
    <xf numFmtId="0" fontId="11" fillId="0" borderId="0" xfId="0" applyFont="1" applyAlignment="1">
      <alignment wrapText="1"/>
    </xf>
    <xf numFmtId="0" fontId="11" fillId="3" borderId="11" xfId="0" applyFont="1" applyFill="1" applyBorder="1" applyAlignment="1">
      <alignment horizontal="left" vertical="top" wrapText="1"/>
    </xf>
    <xf numFmtId="0" fontId="18" fillId="0" borderId="0" xfId="0" applyFont="1" applyAlignment="1">
      <alignment wrapText="1"/>
    </xf>
    <xf numFmtId="0" fontId="11" fillId="0" borderId="11" xfId="0" applyFont="1" applyBorder="1" applyAlignment="1">
      <alignment horizontal="left" wrapText="1"/>
    </xf>
    <xf numFmtId="0" fontId="12" fillId="0" borderId="0" xfId="0" applyFont="1" applyAlignment="1">
      <alignment vertical="top" wrapText="1"/>
    </xf>
    <xf numFmtId="0" fontId="11" fillId="3" borderId="11" xfId="0" applyFont="1" applyFill="1" applyBorder="1" applyAlignment="1">
      <alignment horizontal="left" wrapText="1"/>
    </xf>
    <xf numFmtId="0" fontId="19" fillId="0" borderId="0" xfId="0" applyFont="1" applyAlignment="1">
      <alignment wrapText="1"/>
    </xf>
    <xf numFmtId="0" fontId="11" fillId="0" borderId="0" xfId="3" applyFont="1" applyAlignment="1">
      <alignment horizontal="center" wrapText="1"/>
    </xf>
    <xf numFmtId="0" fontId="11" fillId="3" borderId="11" xfId="0" applyFont="1" applyFill="1" applyBorder="1" applyAlignment="1">
      <alignment horizontal="left" vertical="center" wrapText="1"/>
    </xf>
    <xf numFmtId="0" fontId="11" fillId="0" borderId="11" xfId="0" applyFont="1" applyBorder="1" applyAlignment="1">
      <alignment horizontal="left" vertical="center" wrapText="1"/>
    </xf>
    <xf numFmtId="0" fontId="11" fillId="2" borderId="5" xfId="3" applyFont="1" applyFill="1" applyBorder="1"/>
    <xf numFmtId="0" fontId="11" fillId="2" borderId="5" xfId="3" applyFont="1" applyFill="1" applyBorder="1" applyAlignment="1">
      <alignment wrapText="1"/>
    </xf>
    <xf numFmtId="0" fontId="29" fillId="0" borderId="0" xfId="0" applyFont="1" applyAlignment="1">
      <alignment horizontal="left" vertical="center" indent="6"/>
    </xf>
    <xf numFmtId="0" fontId="12" fillId="0" borderId="9" xfId="0" applyFont="1" applyBorder="1"/>
    <xf numFmtId="0" fontId="11" fillId="0" borderId="5" xfId="0" applyFont="1" applyBorder="1"/>
    <xf numFmtId="0" fontId="12" fillId="0" borderId="5" xfId="0" applyFont="1" applyBorder="1"/>
    <xf numFmtId="10" fontId="11" fillId="3" borderId="11" xfId="0" applyNumberFormat="1" applyFont="1" applyFill="1" applyBorder="1" applyAlignment="1">
      <alignment horizontal="center" wrapText="1"/>
    </xf>
    <xf numFmtId="0" fontId="12" fillId="13" borderId="0" xfId="0" applyFont="1" applyFill="1"/>
    <xf numFmtId="0" fontId="12" fillId="13" borderId="0" xfId="0" applyFont="1" applyFill="1" applyAlignment="1">
      <alignment horizontal="left" indent="1"/>
    </xf>
    <xf numFmtId="0" fontId="32" fillId="4" borderId="46"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47" xfId="0" applyFont="1" applyFill="1" applyBorder="1" applyAlignment="1">
      <alignment horizontal="center" vertical="center" wrapText="1"/>
    </xf>
    <xf numFmtId="0" fontId="12" fillId="5" borderId="10" xfId="0" applyFont="1" applyFill="1" applyBorder="1" applyAlignment="1">
      <alignment horizontal="left" vertical="top"/>
    </xf>
    <xf numFmtId="10" fontId="12" fillId="11" borderId="46" xfId="6" applyNumberFormat="1" applyFont="1" applyFill="1" applyBorder="1" applyAlignment="1">
      <alignment horizontal="left" vertical="top"/>
    </xf>
    <xf numFmtId="10" fontId="12" fillId="11" borderId="5" xfId="6" applyNumberFormat="1" applyFont="1" applyFill="1" applyBorder="1" applyAlignment="1">
      <alignment horizontal="left" vertical="top"/>
    </xf>
    <xf numFmtId="10" fontId="12" fillId="11" borderId="47" xfId="6" applyNumberFormat="1" applyFont="1" applyFill="1" applyBorder="1" applyAlignment="1">
      <alignment horizontal="left" vertical="top"/>
    </xf>
    <xf numFmtId="9" fontId="12" fillId="11" borderId="3" xfId="0" applyNumberFormat="1" applyFont="1" applyFill="1" applyBorder="1" applyAlignment="1">
      <alignment horizontal="left" vertical="top"/>
    </xf>
    <xf numFmtId="3" fontId="12" fillId="11" borderId="10" xfId="0" applyNumberFormat="1" applyFont="1" applyFill="1" applyBorder="1" applyAlignment="1">
      <alignment horizontal="right" vertical="top"/>
    </xf>
    <xf numFmtId="166" fontId="11" fillId="15" borderId="46" xfId="5" applyNumberFormat="1" applyFont="1" applyFill="1" applyBorder="1" applyAlignment="1">
      <alignment horizontal="left" vertical="top"/>
    </xf>
    <xf numFmtId="166" fontId="11" fillId="15" borderId="5" xfId="5" applyNumberFormat="1" applyFont="1" applyFill="1" applyBorder="1" applyAlignment="1">
      <alignment horizontal="left" vertical="top"/>
    </xf>
    <xf numFmtId="166" fontId="11" fillId="15" borderId="47" xfId="5" applyNumberFormat="1" applyFont="1" applyFill="1" applyBorder="1" applyAlignment="1">
      <alignment horizontal="left" vertical="top"/>
    </xf>
    <xf numFmtId="0" fontId="11" fillId="15" borderId="3" xfId="0" applyFont="1" applyFill="1" applyBorder="1"/>
    <xf numFmtId="166" fontId="11" fillId="15" borderId="10" xfId="0" applyNumberFormat="1" applyFont="1" applyFill="1" applyBorder="1"/>
    <xf numFmtId="165" fontId="12" fillId="0" borderId="21" xfId="5" applyNumberFormat="1" applyFont="1" applyBorder="1"/>
    <xf numFmtId="165" fontId="12" fillId="0" borderId="0" xfId="5" applyNumberFormat="1" applyFont="1" applyBorder="1"/>
    <xf numFmtId="9" fontId="12" fillId="11" borderId="47" xfId="6" applyFont="1" applyFill="1" applyBorder="1"/>
    <xf numFmtId="10" fontId="12" fillId="11" borderId="54" xfId="6" applyNumberFormat="1" applyFont="1" applyFill="1" applyBorder="1" applyAlignment="1">
      <alignment horizontal="left" vertical="top"/>
    </xf>
    <xf numFmtId="10" fontId="12" fillId="11" borderId="55" xfId="6" applyNumberFormat="1" applyFont="1" applyFill="1" applyBorder="1" applyAlignment="1">
      <alignment horizontal="left" vertical="top"/>
    </xf>
    <xf numFmtId="10" fontId="12" fillId="11" borderId="57" xfId="6" applyNumberFormat="1" applyFont="1" applyFill="1" applyBorder="1" applyAlignment="1">
      <alignment horizontal="left" vertical="top"/>
    </xf>
    <xf numFmtId="166" fontId="11" fillId="15" borderId="54" xfId="5" applyNumberFormat="1" applyFont="1" applyFill="1" applyBorder="1" applyAlignment="1">
      <alignment horizontal="left" vertical="top"/>
    </xf>
    <xf numFmtId="166" fontId="11" fillId="15" borderId="55" xfId="5" applyNumberFormat="1" applyFont="1" applyFill="1" applyBorder="1" applyAlignment="1">
      <alignment horizontal="left" vertical="top"/>
    </xf>
    <xf numFmtId="166" fontId="11" fillId="15" borderId="57" xfId="5" applyNumberFormat="1" applyFont="1" applyFill="1" applyBorder="1" applyAlignment="1">
      <alignment horizontal="left" vertical="top"/>
    </xf>
    <xf numFmtId="0" fontId="11" fillId="15" borderId="4" xfId="0" applyFont="1" applyFill="1" applyBorder="1"/>
    <xf numFmtId="166" fontId="11" fillId="15" borderId="13" xfId="0" applyNumberFormat="1" applyFont="1" applyFill="1" applyBorder="1"/>
    <xf numFmtId="0" fontId="12" fillId="4" borderId="0" xfId="0" applyFont="1" applyFill="1"/>
    <xf numFmtId="0" fontId="32" fillId="4" borderId="60" xfId="0" applyFont="1" applyFill="1" applyBorder="1" applyAlignment="1">
      <alignment vertical="center" wrapText="1"/>
    </xf>
    <xf numFmtId="0" fontId="32" fillId="4" borderId="0" xfId="0" applyFont="1" applyFill="1" applyAlignment="1">
      <alignment horizontal="right" vertical="center"/>
    </xf>
    <xf numFmtId="9" fontId="12" fillId="11" borderId="54" xfId="0" applyNumberFormat="1" applyFont="1" applyFill="1" applyBorder="1"/>
    <xf numFmtId="9" fontId="12" fillId="11" borderId="55" xfId="0" applyNumberFormat="1" applyFont="1" applyFill="1" applyBorder="1"/>
    <xf numFmtId="9" fontId="12" fillId="11" borderId="66" xfId="0" applyNumberFormat="1" applyFont="1" applyFill="1" applyBorder="1"/>
    <xf numFmtId="0" fontId="12" fillId="10" borderId="0" xfId="0" applyFont="1" applyFill="1"/>
    <xf numFmtId="0" fontId="33" fillId="16" borderId="29" xfId="0" applyFont="1" applyFill="1" applyBorder="1" applyAlignment="1">
      <alignment horizontal="center" vertical="center"/>
    </xf>
    <xf numFmtId="0" fontId="33" fillId="16" borderId="30" xfId="0" applyFont="1" applyFill="1" applyBorder="1" applyAlignment="1">
      <alignment horizontal="center" vertical="center" wrapText="1"/>
    </xf>
    <xf numFmtId="0" fontId="32" fillId="4" borderId="16" xfId="0" applyFont="1" applyFill="1" applyBorder="1" applyAlignment="1">
      <alignment vertical="center" wrapText="1"/>
    </xf>
    <xf numFmtId="0" fontId="29" fillId="0" borderId="29" xfId="0" applyFont="1" applyBorder="1" applyAlignment="1">
      <alignment horizontal="center" vertical="center"/>
    </xf>
    <xf numFmtId="10" fontId="11" fillId="0" borderId="30" xfId="6" applyNumberFormat="1" applyFont="1" applyBorder="1" applyAlignment="1">
      <alignment horizontal="center" vertical="center"/>
    </xf>
    <xf numFmtId="10" fontId="29" fillId="0" borderId="30" xfId="6" applyNumberFormat="1" applyFont="1" applyBorder="1" applyAlignment="1">
      <alignment horizontal="center" vertical="center"/>
    </xf>
    <xf numFmtId="10" fontId="12" fillId="0" borderId="0" xfId="6" applyNumberFormat="1" applyFont="1"/>
    <xf numFmtId="0" fontId="32" fillId="4" borderId="0" xfId="0" applyFont="1" applyFill="1" applyAlignment="1">
      <alignment horizontal="center" vertical="center" wrapText="1"/>
    </xf>
    <xf numFmtId="9" fontId="12" fillId="12" borderId="3" xfId="0" applyNumberFormat="1" applyFont="1" applyFill="1" applyBorder="1"/>
    <xf numFmtId="9" fontId="12" fillId="12" borderId="5" xfId="0" applyNumberFormat="1" applyFont="1" applyFill="1" applyBorder="1"/>
    <xf numFmtId="9" fontId="12" fillId="12" borderId="10" xfId="0" applyNumberFormat="1" applyFont="1" applyFill="1" applyBorder="1"/>
    <xf numFmtId="0" fontId="34" fillId="5" borderId="29" xfId="0" applyFont="1" applyFill="1" applyBorder="1" applyAlignment="1">
      <alignment horizontal="center" vertical="center"/>
    </xf>
    <xf numFmtId="10" fontId="29" fillId="12" borderId="30" xfId="6" applyNumberFormat="1" applyFont="1" applyFill="1" applyBorder="1" applyAlignment="1">
      <alignment horizontal="center" vertical="center"/>
    </xf>
    <xf numFmtId="0" fontId="2" fillId="10" borderId="0" xfId="0" applyFont="1" applyFill="1" applyAlignment="1">
      <alignment horizontal="left" vertical="top" wrapText="1"/>
    </xf>
    <xf numFmtId="0" fontId="35" fillId="13" borderId="0" xfId="0" applyFont="1" applyFill="1" applyAlignment="1">
      <alignment horizontal="left" vertical="top" wrapText="1"/>
    </xf>
    <xf numFmtId="166" fontId="12" fillId="11" borderId="46" xfId="6" applyNumberFormat="1" applyFont="1" applyFill="1" applyBorder="1" applyAlignment="1">
      <alignment horizontal="left" vertical="top"/>
    </xf>
    <xf numFmtId="166" fontId="12" fillId="11" borderId="5" xfId="6" applyNumberFormat="1" applyFont="1" applyFill="1" applyBorder="1" applyAlignment="1">
      <alignment horizontal="left" vertical="top"/>
    </xf>
    <xf numFmtId="166" fontId="12" fillId="11" borderId="47" xfId="6" applyNumberFormat="1" applyFont="1" applyFill="1" applyBorder="1" applyAlignment="1">
      <alignment horizontal="left" vertical="top"/>
    </xf>
    <xf numFmtId="166" fontId="12" fillId="11" borderId="54" xfId="6" applyNumberFormat="1" applyFont="1" applyFill="1" applyBorder="1" applyAlignment="1">
      <alignment horizontal="left" vertical="top"/>
    </xf>
    <xf numFmtId="166" fontId="12" fillId="11" borderId="55" xfId="6" applyNumberFormat="1" applyFont="1" applyFill="1" applyBorder="1" applyAlignment="1">
      <alignment horizontal="left" vertical="top"/>
    </xf>
    <xf numFmtId="166" fontId="12" fillId="11" borderId="57" xfId="6" applyNumberFormat="1" applyFont="1" applyFill="1" applyBorder="1" applyAlignment="1">
      <alignment horizontal="left" vertical="top"/>
    </xf>
    <xf numFmtId="166" fontId="12" fillId="5" borderId="10" xfId="0" applyNumberFormat="1" applyFont="1" applyFill="1" applyBorder="1" applyAlignment="1">
      <alignment horizontal="left" vertical="top"/>
    </xf>
    <xf numFmtId="170" fontId="12" fillId="5" borderId="16" xfId="0" applyNumberFormat="1" applyFont="1" applyFill="1" applyBorder="1" applyAlignment="1">
      <alignment horizontal="left" vertical="top"/>
    </xf>
    <xf numFmtId="10" fontId="12" fillId="11" borderId="62" xfId="6" applyNumberFormat="1" applyFont="1" applyFill="1" applyBorder="1" applyAlignment="1">
      <alignment horizontal="left" vertical="top"/>
    </xf>
    <xf numFmtId="10" fontId="12" fillId="11" borderId="63" xfId="6" applyNumberFormat="1" applyFont="1" applyFill="1" applyBorder="1" applyAlignment="1">
      <alignment horizontal="left" vertical="top"/>
    </xf>
    <xf numFmtId="0" fontId="32" fillId="4" borderId="50"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32" fillId="4" borderId="52"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53" xfId="0" applyFont="1" applyFill="1" applyBorder="1" applyAlignment="1">
      <alignment horizontal="center" vertical="center" wrapText="1"/>
    </xf>
    <xf numFmtId="3" fontId="12" fillId="11" borderId="16" xfId="0" applyNumberFormat="1" applyFont="1" applyFill="1" applyBorder="1" applyAlignment="1">
      <alignment horizontal="right" vertical="top"/>
    </xf>
    <xf numFmtId="3" fontId="12" fillId="11" borderId="18" xfId="0" applyNumberFormat="1" applyFont="1" applyFill="1" applyBorder="1" applyAlignment="1">
      <alignment horizontal="right" vertical="top"/>
    </xf>
    <xf numFmtId="0" fontId="32" fillId="4" borderId="0" xfId="0" applyFont="1" applyFill="1"/>
    <xf numFmtId="165" fontId="13" fillId="12" borderId="65" xfId="5" applyNumberFormat="1" applyFont="1" applyFill="1" applyBorder="1" applyAlignment="1"/>
    <xf numFmtId="9" fontId="12" fillId="11" borderId="56" xfId="0" applyNumberFormat="1" applyFont="1" applyFill="1" applyBorder="1"/>
    <xf numFmtId="9" fontId="12" fillId="11" borderId="64" xfId="0" applyNumberFormat="1" applyFont="1" applyFill="1" applyBorder="1"/>
    <xf numFmtId="165" fontId="13" fillId="12" borderId="29" xfId="5" applyNumberFormat="1" applyFont="1" applyFill="1" applyBorder="1" applyAlignment="1"/>
    <xf numFmtId="167" fontId="12" fillId="0" borderId="0" xfId="0" applyNumberFormat="1" applyFont="1"/>
    <xf numFmtId="0" fontId="32" fillId="4" borderId="5" xfId="0" applyFont="1" applyFill="1" applyBorder="1" applyAlignment="1">
      <alignment horizontal="left" vertical="top" wrapText="1"/>
    </xf>
    <xf numFmtId="0" fontId="12" fillId="0" borderId="5" xfId="0" applyFont="1" applyBorder="1" applyAlignment="1">
      <alignment horizontal="left" vertical="top"/>
    </xf>
    <xf numFmtId="3" fontId="12" fillId="0" borderId="5" xfId="0" applyNumberFormat="1" applyFont="1" applyBorder="1" applyAlignment="1">
      <alignment horizontal="left" vertical="top"/>
    </xf>
    <xf numFmtId="165" fontId="12" fillId="18" borderId="5" xfId="5" applyNumberFormat="1" applyFont="1" applyFill="1" applyBorder="1" applyAlignment="1">
      <alignment horizontal="left" vertical="top"/>
    </xf>
    <xf numFmtId="165" fontId="12" fillId="0" borderId="5" xfId="5" applyNumberFormat="1" applyFont="1" applyBorder="1" applyAlignment="1">
      <alignment horizontal="left" vertical="top"/>
    </xf>
    <xf numFmtId="0" fontId="11" fillId="0" borderId="5" xfId="0" applyFont="1" applyBorder="1" applyAlignment="1">
      <alignment horizontal="left" vertical="top"/>
    </xf>
    <xf numFmtId="9" fontId="12" fillId="10" borderId="0" xfId="6" applyFont="1" applyFill="1"/>
    <xf numFmtId="0" fontId="32" fillId="4" borderId="5" xfId="0" applyFont="1" applyFill="1" applyBorder="1" applyAlignment="1">
      <alignment horizontal="left" vertical="center" wrapText="1"/>
    </xf>
    <xf numFmtId="166" fontId="12" fillId="0" borderId="5" xfId="0" applyNumberFormat="1" applyFont="1" applyBorder="1" applyAlignment="1">
      <alignment horizontal="left" vertical="top"/>
    </xf>
    <xf numFmtId="0" fontId="36" fillId="0" borderId="0" xfId="0" applyFont="1"/>
    <xf numFmtId="0" fontId="13" fillId="14" borderId="17" xfId="0" applyFont="1" applyFill="1" applyBorder="1"/>
    <xf numFmtId="0" fontId="30" fillId="9" borderId="0" xfId="0" applyFont="1" applyFill="1" applyAlignment="1">
      <alignment horizontal="center"/>
    </xf>
    <xf numFmtId="0" fontId="30" fillId="9" borderId="0" xfId="0" applyFont="1" applyFill="1"/>
    <xf numFmtId="0" fontId="11" fillId="10" borderId="0" xfId="0" applyFont="1" applyFill="1" applyAlignment="1">
      <alignment horizontal="left" vertical="top" wrapText="1"/>
    </xf>
    <xf numFmtId="0" fontId="37" fillId="9" borderId="0" xfId="0" applyFont="1" applyFill="1" applyAlignment="1">
      <alignment horizontal="center"/>
    </xf>
    <xf numFmtId="0" fontId="30" fillId="22" borderId="0" xfId="0" applyFont="1" applyFill="1" applyAlignment="1">
      <alignment horizontal="center"/>
    </xf>
    <xf numFmtId="0" fontId="12" fillId="18" borderId="0" xfId="0" applyFont="1" applyFill="1" applyAlignment="1">
      <alignment horizontal="left" vertical="top" wrapText="1"/>
    </xf>
    <xf numFmtId="0" fontId="11" fillId="15" borderId="31" xfId="0" applyFont="1" applyFill="1" applyBorder="1" applyAlignment="1">
      <alignment horizontal="left" vertical="top"/>
    </xf>
    <xf numFmtId="0" fontId="11" fillId="15" borderId="31" xfId="0" applyFont="1" applyFill="1" applyBorder="1" applyAlignment="1">
      <alignment horizontal="left" vertical="top" wrapText="1"/>
    </xf>
    <xf numFmtId="0" fontId="12" fillId="15" borderId="0" xfId="0" applyFont="1" applyFill="1" applyAlignment="1">
      <alignment horizontal="left" vertical="top" wrapText="1"/>
    </xf>
    <xf numFmtId="0" fontId="12" fillId="15" borderId="9" xfId="0" applyFont="1" applyFill="1" applyBorder="1" applyAlignment="1">
      <alignment horizontal="left" vertical="top" wrapText="1"/>
    </xf>
    <xf numFmtId="0" fontId="11" fillId="15" borderId="31" xfId="0" applyFont="1" applyFill="1" applyBorder="1" applyAlignment="1">
      <alignment vertical="top" wrapText="1"/>
    </xf>
    <xf numFmtId="0" fontId="11" fillId="15" borderId="31" xfId="0" applyFont="1" applyFill="1" applyBorder="1" applyAlignment="1">
      <alignment horizontal="center" vertical="top" wrapText="1"/>
    </xf>
    <xf numFmtId="0" fontId="11" fillId="18" borderId="31" xfId="0" applyFont="1" applyFill="1" applyBorder="1" applyAlignment="1">
      <alignment horizontal="center" vertical="top" wrapText="1"/>
    </xf>
    <xf numFmtId="3" fontId="11" fillId="15" borderId="31" xfId="0" applyNumberFormat="1" applyFont="1" applyFill="1" applyBorder="1" applyAlignment="1">
      <alignment horizontal="center" vertical="top" wrapText="1"/>
    </xf>
    <xf numFmtId="3" fontId="11" fillId="18" borderId="31" xfId="0" applyNumberFormat="1" applyFont="1" applyFill="1" applyBorder="1" applyAlignment="1">
      <alignment horizontal="center" vertical="top" wrapText="1"/>
    </xf>
    <xf numFmtId="0" fontId="30" fillId="9" borderId="0" xfId="0" applyFont="1" applyFill="1" applyAlignment="1">
      <alignment horizontal="center" vertical="center"/>
    </xf>
    <xf numFmtId="0" fontId="12" fillId="0" borderId="0" xfId="0" applyFont="1" applyAlignment="1">
      <alignment horizontal="center" vertical="center"/>
    </xf>
    <xf numFmtId="0" fontId="30" fillId="21" borderId="0" xfId="0" applyFont="1" applyFill="1" applyAlignment="1">
      <alignment horizontal="center" vertical="center"/>
    </xf>
    <xf numFmtId="0" fontId="30" fillId="22" borderId="0" xfId="0" applyFont="1" applyFill="1" applyAlignment="1">
      <alignment horizontal="center" vertical="center"/>
    </xf>
    <xf numFmtId="0" fontId="29" fillId="11" borderId="29" xfId="0" applyFont="1" applyFill="1" applyBorder="1" applyAlignment="1">
      <alignment horizontal="center" vertical="center"/>
    </xf>
    <xf numFmtId="10" fontId="29" fillId="15" borderId="30" xfId="6" applyNumberFormat="1" applyFont="1" applyFill="1" applyBorder="1" applyAlignment="1">
      <alignment horizontal="center" vertical="center"/>
    </xf>
    <xf numFmtId="0" fontId="12" fillId="19" borderId="46" xfId="0" applyFont="1" applyFill="1" applyBorder="1" applyAlignment="1">
      <alignment horizontal="center"/>
    </xf>
    <xf numFmtId="169" fontId="12" fillId="19" borderId="5" xfId="6" applyNumberFormat="1" applyFont="1" applyFill="1" applyBorder="1" applyAlignment="1">
      <alignment horizontal="center"/>
    </xf>
    <xf numFmtId="0" fontId="12" fillId="19" borderId="5" xfId="0" applyFont="1" applyFill="1" applyBorder="1" applyAlignment="1">
      <alignment horizontal="center"/>
    </xf>
    <xf numFmtId="0" fontId="12" fillId="19" borderId="3" xfId="0" applyFont="1" applyFill="1" applyBorder="1" applyAlignment="1">
      <alignment horizontal="center"/>
    </xf>
    <xf numFmtId="0" fontId="12" fillId="19" borderId="47" xfId="0" applyFont="1" applyFill="1" applyBorder="1" applyAlignment="1">
      <alignment horizontal="center"/>
    </xf>
    <xf numFmtId="0" fontId="12" fillId="19" borderId="0" xfId="0" applyFont="1" applyFill="1" applyAlignment="1">
      <alignment horizontal="center"/>
    </xf>
    <xf numFmtId="10" fontId="29" fillId="18" borderId="30" xfId="6" applyNumberFormat="1" applyFont="1" applyFill="1" applyBorder="1" applyAlignment="1">
      <alignment horizontal="center" vertical="center"/>
    </xf>
    <xf numFmtId="0" fontId="12" fillId="15" borderId="46" xfId="0" applyFont="1" applyFill="1" applyBorder="1" applyAlignment="1">
      <alignment horizontal="center"/>
    </xf>
    <xf numFmtId="169" fontId="12" fillId="15" borderId="5" xfId="6" applyNumberFormat="1" applyFont="1" applyFill="1" applyBorder="1" applyAlignment="1">
      <alignment horizontal="center"/>
    </xf>
    <xf numFmtId="0" fontId="12" fillId="15" borderId="5" xfId="0" applyFont="1" applyFill="1" applyBorder="1" applyAlignment="1">
      <alignment horizontal="center"/>
    </xf>
    <xf numFmtId="0" fontId="13" fillId="15" borderId="3" xfId="0" applyFont="1" applyFill="1" applyBorder="1" applyAlignment="1">
      <alignment horizontal="center"/>
    </xf>
    <xf numFmtId="0" fontId="12" fillId="15" borderId="47" xfId="0" applyFont="1" applyFill="1" applyBorder="1" applyAlignment="1">
      <alignment horizontal="center"/>
    </xf>
    <xf numFmtId="0" fontId="12" fillId="15" borderId="0" xfId="0" applyFont="1" applyFill="1" applyAlignment="1">
      <alignment horizontal="center"/>
    </xf>
    <xf numFmtId="10" fontId="29" fillId="11" borderId="30" xfId="6" applyNumberFormat="1" applyFont="1" applyFill="1" applyBorder="1" applyAlignment="1">
      <alignment horizontal="center" vertical="center"/>
    </xf>
    <xf numFmtId="0" fontId="12" fillId="18" borderId="46" xfId="0" applyFont="1" applyFill="1" applyBorder="1" applyAlignment="1">
      <alignment horizontal="center"/>
    </xf>
    <xf numFmtId="169" fontId="12" fillId="18" borderId="5" xfId="6" applyNumberFormat="1" applyFont="1" applyFill="1" applyBorder="1" applyAlignment="1">
      <alignment horizontal="center"/>
    </xf>
    <xf numFmtId="0" fontId="12" fillId="18" borderId="5" xfId="0" applyFont="1" applyFill="1" applyBorder="1" applyAlignment="1">
      <alignment horizontal="center"/>
    </xf>
    <xf numFmtId="0" fontId="12" fillId="18" borderId="3" xfId="0" applyFont="1" applyFill="1" applyBorder="1" applyAlignment="1">
      <alignment horizontal="center"/>
    </xf>
    <xf numFmtId="0" fontId="13" fillId="18" borderId="47" xfId="0" applyFont="1" applyFill="1" applyBorder="1" applyAlignment="1">
      <alignment horizontal="center"/>
    </xf>
    <xf numFmtId="0" fontId="13" fillId="18" borderId="0" xfId="0" applyFont="1" applyFill="1" applyAlignment="1">
      <alignment horizontal="center"/>
    </xf>
    <xf numFmtId="0" fontId="12" fillId="10" borderId="0" xfId="0" applyFont="1" applyFill="1" applyAlignment="1">
      <alignment vertical="top" wrapText="1"/>
    </xf>
    <xf numFmtId="0" fontId="12" fillId="19" borderId="54" xfId="0" applyFont="1" applyFill="1" applyBorder="1" applyAlignment="1">
      <alignment horizontal="center"/>
    </xf>
    <xf numFmtId="9" fontId="12" fillId="19" borderId="55" xfId="6" applyFont="1" applyFill="1" applyBorder="1" applyAlignment="1">
      <alignment horizontal="center"/>
    </xf>
    <xf numFmtId="9" fontId="12" fillId="19" borderId="55" xfId="0" applyNumberFormat="1" applyFont="1" applyFill="1" applyBorder="1" applyAlignment="1">
      <alignment horizontal="center"/>
    </xf>
    <xf numFmtId="0" fontId="12" fillId="19" borderId="55" xfId="0" applyFont="1" applyFill="1" applyBorder="1" applyAlignment="1">
      <alignment horizontal="center"/>
    </xf>
    <xf numFmtId="0" fontId="12" fillId="19" borderId="56" xfId="0" applyFont="1" applyFill="1" applyBorder="1" applyAlignment="1">
      <alignment horizontal="center"/>
    </xf>
    <xf numFmtId="0" fontId="12" fillId="19" borderId="57" xfId="0" applyFont="1" applyFill="1" applyBorder="1" applyAlignment="1">
      <alignment horizontal="center"/>
    </xf>
    <xf numFmtId="0" fontId="12" fillId="18" borderId="9" xfId="0" applyFont="1" applyFill="1" applyBorder="1" applyAlignment="1">
      <alignment horizontal="left" vertical="top" wrapText="1"/>
    </xf>
    <xf numFmtId="0" fontId="12" fillId="15" borderId="31" xfId="0" applyFont="1" applyFill="1" applyBorder="1" applyAlignment="1">
      <alignment horizontal="left" vertical="top" wrapText="1"/>
    </xf>
    <xf numFmtId="0" fontId="12" fillId="15" borderId="31" xfId="0" applyFont="1" applyFill="1" applyBorder="1" applyAlignment="1">
      <alignment horizontal="center" vertical="top" wrapText="1"/>
    </xf>
    <xf numFmtId="0" fontId="12" fillId="18" borderId="31" xfId="0" applyFont="1" applyFill="1" applyBorder="1" applyAlignment="1">
      <alignment horizontal="center" vertical="top" wrapText="1"/>
    </xf>
    <xf numFmtId="169" fontId="12" fillId="15" borderId="31" xfId="0" applyNumberFormat="1" applyFont="1" applyFill="1" applyBorder="1" applyAlignment="1">
      <alignment horizontal="center" vertical="top" wrapText="1"/>
    </xf>
    <xf numFmtId="169" fontId="12" fillId="18" borderId="31" xfId="0" applyNumberFormat="1" applyFont="1" applyFill="1" applyBorder="1" applyAlignment="1">
      <alignment horizontal="center" vertical="top" wrapText="1"/>
    </xf>
    <xf numFmtId="0" fontId="12" fillId="18" borderId="12" xfId="0" applyFont="1" applyFill="1" applyBorder="1" applyAlignment="1">
      <alignment horizontal="left" vertical="top" wrapText="1"/>
    </xf>
    <xf numFmtId="0" fontId="12" fillId="13" borderId="0" xfId="0" applyFont="1" applyFill="1" applyAlignment="1">
      <alignment vertical="top" wrapText="1"/>
    </xf>
    <xf numFmtId="0" fontId="12" fillId="10" borderId="0" xfId="0" applyFont="1" applyFill="1" applyAlignment="1">
      <alignment horizontal="left" vertical="top" wrapText="1"/>
    </xf>
    <xf numFmtId="0" fontId="13" fillId="19" borderId="5" xfId="0" applyFont="1" applyFill="1" applyBorder="1" applyAlignment="1">
      <alignment horizontal="center"/>
    </xf>
    <xf numFmtId="0" fontId="12" fillId="15" borderId="5" xfId="0" applyFont="1" applyFill="1" applyBorder="1" applyAlignment="1">
      <alignment horizontal="left" vertical="top"/>
    </xf>
    <xf numFmtId="165" fontId="11" fillId="15" borderId="5" xfId="8" applyNumberFormat="1" applyFont="1" applyFill="1" applyBorder="1" applyAlignment="1">
      <alignment horizontal="left" vertical="top"/>
    </xf>
    <xf numFmtId="165" fontId="12" fillId="15" borderId="5" xfId="8" applyNumberFormat="1" applyFont="1" applyFill="1" applyBorder="1" applyAlignment="1">
      <alignment horizontal="left" vertical="top"/>
    </xf>
    <xf numFmtId="165" fontId="12" fillId="0" borderId="5" xfId="8" applyNumberFormat="1" applyFont="1" applyBorder="1" applyAlignment="1">
      <alignment horizontal="left" vertical="top"/>
    </xf>
    <xf numFmtId="0" fontId="12" fillId="18" borderId="5" xfId="0" applyFont="1" applyFill="1" applyBorder="1" applyAlignment="1">
      <alignment horizontal="left" vertical="top"/>
    </xf>
    <xf numFmtId="165" fontId="11" fillId="18" borderId="5" xfId="8" applyNumberFormat="1" applyFont="1" applyFill="1" applyBorder="1" applyAlignment="1">
      <alignment horizontal="left" vertical="top"/>
    </xf>
    <xf numFmtId="165" fontId="12" fillId="18" borderId="5" xfId="8" applyNumberFormat="1" applyFont="1" applyFill="1" applyBorder="1" applyAlignment="1">
      <alignment horizontal="left" vertical="top"/>
    </xf>
    <xf numFmtId="0" fontId="11" fillId="10" borderId="0" xfId="0" applyFont="1" applyFill="1" applyAlignment="1">
      <alignment vertical="top" wrapText="1"/>
    </xf>
    <xf numFmtId="0" fontId="12" fillId="6" borderId="5" xfId="0" applyFont="1" applyFill="1" applyBorder="1" applyAlignment="1">
      <alignment horizontal="left" vertical="top"/>
    </xf>
    <xf numFmtId="166" fontId="12" fillId="15" borderId="5" xfId="0" applyNumberFormat="1" applyFont="1" applyFill="1" applyBorder="1" applyAlignment="1">
      <alignment horizontal="left" vertical="top"/>
    </xf>
    <xf numFmtId="166" fontId="12" fillId="18" borderId="5" xfId="0" applyNumberFormat="1" applyFont="1" applyFill="1" applyBorder="1" applyAlignment="1">
      <alignment horizontal="left" vertical="top"/>
    </xf>
    <xf numFmtId="0" fontId="12" fillId="0" borderId="0" xfId="0" applyFont="1" applyAlignment="1">
      <alignment horizontal="center"/>
    </xf>
    <xf numFmtId="0" fontId="12" fillId="13" borderId="0" xfId="0" applyFont="1" applyFill="1" applyAlignment="1">
      <alignment wrapText="1"/>
    </xf>
    <xf numFmtId="0" fontId="12" fillId="20" borderId="5" xfId="0" applyFont="1" applyFill="1" applyBorder="1" applyAlignment="1">
      <alignment horizontal="center"/>
    </xf>
    <xf numFmtId="0" fontId="12" fillId="0" borderId="5" xfId="0" applyFont="1" applyBorder="1" applyAlignment="1">
      <alignment horizontal="center"/>
    </xf>
    <xf numFmtId="169" fontId="12" fillId="0" borderId="5" xfId="0" applyNumberFormat="1" applyFont="1" applyBorder="1" applyAlignment="1">
      <alignment horizontal="center"/>
    </xf>
    <xf numFmtId="166" fontId="12" fillId="0" borderId="5" xfId="0" applyNumberFormat="1" applyFont="1" applyBorder="1" applyAlignment="1">
      <alignment horizontal="center"/>
    </xf>
    <xf numFmtId="169" fontId="12" fillId="0" borderId="5" xfId="6" applyNumberFormat="1" applyFont="1" applyFill="1" applyBorder="1" applyAlignment="1">
      <alignment horizontal="center"/>
    </xf>
    <xf numFmtId="2" fontId="12" fillId="0" borderId="5" xfId="0" applyNumberFormat="1" applyFont="1" applyBorder="1" applyAlignment="1">
      <alignment horizontal="center"/>
    </xf>
    <xf numFmtId="3" fontId="12" fillId="0" borderId="5" xfId="0" applyNumberFormat="1" applyFont="1" applyBorder="1" applyAlignment="1">
      <alignment horizontal="center"/>
    </xf>
    <xf numFmtId="3" fontId="12" fillId="0" borderId="0" xfId="0" applyNumberFormat="1" applyFont="1" applyAlignment="1">
      <alignment horizontal="center"/>
    </xf>
    <xf numFmtId="0" fontId="12" fillId="0" borderId="5" xfId="0" quotePrefix="1" applyFont="1" applyBorder="1" applyAlignment="1">
      <alignment horizontal="center"/>
    </xf>
    <xf numFmtId="169" fontId="12" fillId="0" borderId="5" xfId="0" quotePrefix="1" applyNumberFormat="1" applyFont="1" applyBorder="1" applyAlignment="1">
      <alignment horizontal="center"/>
    </xf>
    <xf numFmtId="0" fontId="12" fillId="0" borderId="0" xfId="0" quotePrefix="1" applyFont="1" applyAlignment="1">
      <alignment horizontal="center"/>
    </xf>
    <xf numFmtId="0" fontId="11" fillId="0" borderId="5" xfId="0" applyFont="1" applyBorder="1" applyAlignment="1">
      <alignment horizontal="center"/>
    </xf>
    <xf numFmtId="0" fontId="40" fillId="10" borderId="0" xfId="0" applyFont="1" applyFill="1" applyAlignment="1">
      <alignment horizontal="left" vertical="top"/>
    </xf>
    <xf numFmtId="0" fontId="15" fillId="10" borderId="0" xfId="4" applyFont="1" applyFill="1"/>
    <xf numFmtId="0" fontId="12" fillId="5" borderId="5" xfId="0" applyFont="1" applyFill="1" applyBorder="1" applyAlignment="1">
      <alignment horizontal="left" vertical="top"/>
    </xf>
    <xf numFmtId="10" fontId="12" fillId="17" borderId="5" xfId="6" applyNumberFormat="1" applyFont="1" applyFill="1" applyBorder="1" applyAlignment="1">
      <alignment horizontal="left" vertical="top"/>
    </xf>
    <xf numFmtId="10" fontId="11" fillId="10" borderId="0" xfId="6" applyNumberFormat="1" applyFont="1" applyFill="1" applyAlignment="1">
      <alignment horizontal="left" vertical="top" wrapText="1"/>
    </xf>
    <xf numFmtId="10" fontId="11" fillId="10" borderId="0" xfId="0" applyNumberFormat="1" applyFont="1" applyFill="1" applyAlignment="1">
      <alignment horizontal="left" vertical="top" wrapText="1"/>
    </xf>
    <xf numFmtId="3" fontId="12" fillId="11" borderId="5" xfId="6" applyNumberFormat="1" applyFont="1" applyFill="1" applyBorder="1" applyAlignment="1">
      <alignment horizontal="left" vertical="top"/>
    </xf>
    <xf numFmtId="3" fontId="11" fillId="10" borderId="0" xfId="0" applyNumberFormat="1" applyFont="1" applyFill="1" applyAlignment="1">
      <alignment horizontal="left" vertical="top" wrapText="1"/>
    </xf>
    <xf numFmtId="0" fontId="2" fillId="0" borderId="5" xfId="0" applyFont="1" applyBorder="1" applyAlignment="1">
      <alignment horizontal="center" vertical="center" wrapText="1"/>
    </xf>
    <xf numFmtId="168" fontId="11" fillId="10" borderId="0" xfId="0" applyNumberFormat="1" applyFont="1" applyFill="1" applyAlignment="1">
      <alignment horizontal="left" vertical="top" wrapText="1"/>
    </xf>
    <xf numFmtId="168" fontId="11" fillId="0" borderId="5" xfId="0" applyNumberFormat="1" applyFont="1" applyBorder="1" applyAlignment="1">
      <alignment horizontal="left" vertical="top" wrapText="1"/>
    </xf>
    <xf numFmtId="0" fontId="12" fillId="0" borderId="5" xfId="0" applyFont="1" applyBorder="1" applyAlignment="1">
      <alignment horizontal="left" vertical="top" wrapText="1"/>
    </xf>
    <xf numFmtId="168" fontId="12" fillId="0" borderId="5" xfId="0" applyNumberFormat="1" applyFont="1" applyBorder="1" applyAlignment="1">
      <alignment horizontal="left" vertical="top" wrapText="1"/>
    </xf>
    <xf numFmtId="168" fontId="12" fillId="10" borderId="0" xfId="0" applyNumberFormat="1" applyFont="1" applyFill="1" applyAlignment="1">
      <alignment horizontal="left" vertical="top" wrapText="1"/>
    </xf>
    <xf numFmtId="0" fontId="32" fillId="24" borderId="5" xfId="0" applyFont="1" applyFill="1" applyBorder="1" applyAlignment="1">
      <alignment horizontal="center" vertical="center" wrapText="1"/>
    </xf>
    <xf numFmtId="0" fontId="32" fillId="28" borderId="5" xfId="0" applyFont="1" applyFill="1" applyBorder="1" applyAlignment="1">
      <alignment horizontal="center" vertical="center" wrapText="1"/>
    </xf>
    <xf numFmtId="0" fontId="12" fillId="5" borderId="5" xfId="0" applyFont="1" applyFill="1" applyBorder="1" applyAlignment="1">
      <alignment horizontal="left" vertical="top" wrapText="1"/>
    </xf>
    <xf numFmtId="3" fontId="12" fillId="11" borderId="5" xfId="6" applyNumberFormat="1" applyFont="1" applyFill="1" applyBorder="1" applyAlignment="1">
      <alignment horizontal="left" vertical="top" wrapText="1"/>
    </xf>
    <xf numFmtId="171" fontId="12" fillId="11" borderId="5" xfId="6" applyNumberFormat="1" applyFont="1" applyFill="1" applyBorder="1" applyAlignment="1">
      <alignment horizontal="left" vertical="top" wrapText="1"/>
    </xf>
    <xf numFmtId="1" fontId="12" fillId="11" borderId="5" xfId="6" applyNumberFormat="1" applyFont="1" applyFill="1" applyBorder="1" applyAlignment="1">
      <alignment horizontal="left" vertical="top" wrapText="1"/>
    </xf>
    <xf numFmtId="172" fontId="12" fillId="11" borderId="5" xfId="6" applyNumberFormat="1" applyFont="1" applyFill="1" applyBorder="1" applyAlignment="1">
      <alignment horizontal="left" vertical="top" wrapText="1"/>
    </xf>
    <xf numFmtId="0" fontId="13" fillId="0" borderId="5" xfId="0" applyFont="1" applyBorder="1" applyAlignment="1">
      <alignment horizontal="left" vertical="top" wrapText="1"/>
    </xf>
    <xf numFmtId="174" fontId="12" fillId="0" borderId="5" xfId="0" applyNumberFormat="1" applyFont="1" applyBorder="1" applyAlignment="1">
      <alignment horizontal="left" vertical="top" wrapText="1"/>
    </xf>
    <xf numFmtId="173" fontId="12" fillId="27" borderId="5" xfId="0" applyNumberFormat="1" applyFont="1" applyFill="1" applyBorder="1" applyAlignment="1">
      <alignment horizontal="left" vertical="top" wrapText="1"/>
    </xf>
    <xf numFmtId="171" fontId="12" fillId="11" borderId="5" xfId="6" applyNumberFormat="1" applyFont="1" applyFill="1" applyBorder="1" applyAlignment="1">
      <alignment horizontal="left" vertical="top"/>
    </xf>
    <xf numFmtId="172" fontId="12" fillId="11" borderId="5" xfId="6" applyNumberFormat="1" applyFont="1" applyFill="1" applyBorder="1" applyAlignment="1">
      <alignment horizontal="left" vertical="top"/>
    </xf>
    <xf numFmtId="0" fontId="41" fillId="13" borderId="0" xfId="0" applyFont="1" applyFill="1"/>
    <xf numFmtId="0" fontId="41" fillId="0" borderId="0" xfId="0" applyFont="1"/>
    <xf numFmtId="0" fontId="32" fillId="26" borderId="5" xfId="0" applyFont="1" applyFill="1" applyBorder="1" applyAlignment="1">
      <alignment horizontal="center" vertical="center" wrapText="1"/>
    </xf>
    <xf numFmtId="0" fontId="12" fillId="0" borderId="5" xfId="6" applyNumberFormat="1" applyFont="1" applyFill="1" applyBorder="1" applyAlignment="1">
      <alignment horizontal="left" vertical="top"/>
    </xf>
    <xf numFmtId="1" fontId="12" fillId="11" borderId="5" xfId="6" applyNumberFormat="1" applyFont="1" applyFill="1" applyBorder="1" applyAlignment="1">
      <alignment horizontal="left" vertical="top"/>
    </xf>
    <xf numFmtId="3" fontId="11" fillId="11" borderId="5" xfId="6" applyNumberFormat="1" applyFont="1" applyFill="1" applyBorder="1" applyAlignment="1">
      <alignment horizontal="left" vertical="top" wrapText="1"/>
    </xf>
    <xf numFmtId="172" fontId="11" fillId="11" borderId="5" xfId="6" applyNumberFormat="1" applyFont="1" applyFill="1" applyBorder="1" applyAlignment="1">
      <alignment horizontal="left" vertical="top" wrapText="1"/>
    </xf>
    <xf numFmtId="0" fontId="2" fillId="0" borderId="5" xfId="0" applyFont="1" applyBorder="1" applyAlignment="1">
      <alignment horizontal="left" vertical="top" wrapText="1"/>
    </xf>
    <xf numFmtId="170" fontId="11" fillId="0" borderId="5" xfId="0" applyNumberFormat="1" applyFont="1" applyBorder="1" applyAlignment="1">
      <alignment horizontal="left" vertical="top" wrapText="1"/>
    </xf>
    <xf numFmtId="2" fontId="11" fillId="0" borderId="5" xfId="0" applyNumberFormat="1" applyFont="1" applyBorder="1" applyAlignment="1">
      <alignment horizontal="left" vertical="top" wrapText="1"/>
    </xf>
    <xf numFmtId="170" fontId="12" fillId="0" borderId="5" xfId="0" applyNumberFormat="1" applyFont="1" applyBorder="1" applyAlignment="1">
      <alignment horizontal="left" vertical="top" wrapText="1"/>
    </xf>
    <xf numFmtId="2" fontId="12" fillId="0" borderId="5" xfId="0" applyNumberFormat="1" applyFont="1" applyBorder="1" applyAlignment="1">
      <alignment horizontal="left" vertical="top" wrapText="1"/>
    </xf>
    <xf numFmtId="0" fontId="12" fillId="0" borderId="5" xfId="6" applyNumberFormat="1" applyFont="1" applyFill="1" applyBorder="1" applyAlignment="1">
      <alignment horizontal="left" vertical="top" wrapText="1"/>
    </xf>
    <xf numFmtId="3" fontId="12" fillId="0" borderId="5" xfId="6" applyNumberFormat="1" applyFont="1" applyFill="1" applyBorder="1" applyAlignment="1">
      <alignment horizontal="left" vertical="top" wrapText="1"/>
    </xf>
    <xf numFmtId="0" fontId="15" fillId="3" borderId="5" xfId="4" applyFont="1" applyFill="1" applyBorder="1" applyAlignment="1">
      <alignment vertical="top" wrapText="1"/>
    </xf>
    <xf numFmtId="171" fontId="11" fillId="11" borderId="5" xfId="6" applyNumberFormat="1" applyFont="1" applyFill="1" applyBorder="1" applyAlignment="1">
      <alignment horizontal="left" vertical="top"/>
    </xf>
    <xf numFmtId="0" fontId="1" fillId="0" borderId="0" xfId="0" applyFont="1" applyAlignment="1">
      <alignment horizontal="left"/>
    </xf>
    <xf numFmtId="0" fontId="11" fillId="0" borderId="0" xfId="0" applyFont="1" applyAlignment="1">
      <alignment horizontal="left" vertical="top" wrapText="1"/>
    </xf>
    <xf numFmtId="0" fontId="13" fillId="0" borderId="8" xfId="0" applyFont="1" applyBorder="1" applyAlignment="1">
      <alignment horizontal="left"/>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12" fillId="0" borderId="0" xfId="0" applyFont="1" applyAlignment="1">
      <alignment horizontal="left" vertical="top" wrapText="1"/>
    </xf>
    <xf numFmtId="0" fontId="2" fillId="8" borderId="1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1" fillId="3" borderId="26" xfId="0" applyFont="1" applyFill="1" applyBorder="1" applyAlignment="1">
      <alignment horizontal="left" vertical="center" wrapText="1"/>
    </xf>
    <xf numFmtId="0" fontId="2" fillId="7" borderId="22" xfId="0" applyFont="1" applyFill="1" applyBorder="1" applyAlignment="1">
      <alignment horizontal="left" wrapText="1"/>
    </xf>
    <xf numFmtId="0" fontId="2" fillId="7" borderId="23" xfId="0" applyFont="1" applyFill="1" applyBorder="1" applyAlignment="1">
      <alignment horizontal="left" wrapText="1"/>
    </xf>
    <xf numFmtId="0" fontId="2" fillId="8" borderId="5" xfId="0" applyFont="1" applyFill="1" applyBorder="1" applyAlignment="1">
      <alignment horizontal="left" vertical="center" wrapText="1"/>
    </xf>
    <xf numFmtId="0" fontId="1" fillId="0" borderId="0" xfId="0" applyFont="1" applyAlignment="1">
      <alignment horizontal="left" wrapText="1"/>
    </xf>
    <xf numFmtId="0" fontId="12" fillId="0" borderId="8" xfId="0" applyFont="1" applyBorder="1" applyAlignment="1">
      <alignment horizontal="left" vertical="top" wrapText="1"/>
    </xf>
    <xf numFmtId="0" fontId="2" fillId="8" borderId="5" xfId="0" applyFont="1" applyFill="1" applyBorder="1" applyAlignment="1">
      <alignment horizontal="left" vertical="center"/>
    </xf>
    <xf numFmtId="0" fontId="2" fillId="8" borderId="10"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8" borderId="10" xfId="0" applyFont="1" applyFill="1" applyBorder="1" applyAlignment="1">
      <alignment horizontal="left" vertical="center"/>
    </xf>
    <xf numFmtId="0" fontId="2" fillId="8" borderId="16" xfId="0" applyFont="1" applyFill="1" applyBorder="1" applyAlignment="1">
      <alignment horizontal="left" vertical="center"/>
    </xf>
    <xf numFmtId="0" fontId="2" fillId="8" borderId="3" xfId="0" applyFont="1" applyFill="1" applyBorder="1" applyAlignment="1">
      <alignment horizontal="left" vertical="center"/>
    </xf>
    <xf numFmtId="0" fontId="30" fillId="9" borderId="0" xfId="0" applyFont="1" applyFill="1" applyAlignment="1">
      <alignment horizontal="center"/>
    </xf>
    <xf numFmtId="0" fontId="32" fillId="4" borderId="44"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45" xfId="0" applyFont="1" applyFill="1" applyBorder="1" applyAlignment="1">
      <alignment horizontal="center" vertical="center"/>
    </xf>
    <xf numFmtId="0" fontId="32" fillId="4" borderId="44"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45"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11" fillId="10" borderId="0" xfId="0" applyFont="1" applyFill="1" applyAlignment="1">
      <alignment horizontal="left" vertical="top" wrapText="1"/>
    </xf>
    <xf numFmtId="0" fontId="12" fillId="10" borderId="0" xfId="0" applyFont="1" applyFill="1" applyAlignment="1">
      <alignment horizontal="left" vertical="top" wrapText="1"/>
    </xf>
    <xf numFmtId="0" fontId="32" fillId="4" borderId="6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58" xfId="0" applyFont="1" applyFill="1" applyBorder="1" applyAlignment="1">
      <alignment horizontal="center" vertical="center" wrapText="1"/>
    </xf>
    <xf numFmtId="0" fontId="32" fillId="4" borderId="53" xfId="0" applyFont="1" applyFill="1" applyBorder="1" applyAlignment="1">
      <alignment horizontal="center" vertical="center" wrapText="1"/>
    </xf>
    <xf numFmtId="0" fontId="36" fillId="4" borderId="18" xfId="0" applyFont="1" applyFill="1" applyBorder="1" applyAlignment="1">
      <alignment horizontal="left" vertical="top" wrapText="1"/>
    </xf>
    <xf numFmtId="0" fontId="36" fillId="4" borderId="0" xfId="0" applyFont="1" applyFill="1" applyAlignment="1">
      <alignment horizontal="left" vertical="top" wrapText="1"/>
    </xf>
    <xf numFmtId="0" fontId="32" fillId="4" borderId="0" xfId="0" applyFont="1" applyFill="1" applyAlignment="1">
      <alignment horizontal="right" vertical="center"/>
    </xf>
    <xf numFmtId="165" fontId="13" fillId="12" borderId="65" xfId="5" applyNumberFormat="1" applyFont="1" applyFill="1" applyBorder="1" applyAlignment="1">
      <alignment horizontal="center"/>
    </xf>
    <xf numFmtId="165" fontId="13" fillId="12" borderId="29" xfId="5" applyNumberFormat="1" applyFont="1" applyFill="1" applyBorder="1" applyAlignment="1">
      <alignment horizontal="center"/>
    </xf>
    <xf numFmtId="0" fontId="32" fillId="4" borderId="4" xfId="0" applyFont="1" applyFill="1" applyBorder="1" applyAlignment="1">
      <alignment horizontal="center" vertical="center"/>
    </xf>
    <xf numFmtId="0" fontId="32" fillId="4" borderId="15" xfId="0" applyFont="1" applyFill="1" applyBorder="1" applyAlignment="1">
      <alignment horizontal="center" vertical="center"/>
    </xf>
    <xf numFmtId="0" fontId="32" fillId="4" borderId="13" xfId="0" applyFont="1" applyFill="1" applyBorder="1" applyAlignment="1">
      <alignment horizontal="center" vertical="center"/>
    </xf>
    <xf numFmtId="0" fontId="32" fillId="4" borderId="14" xfId="0" applyFont="1" applyFill="1" applyBorder="1" applyAlignment="1">
      <alignment horizontal="center" vertical="center"/>
    </xf>
    <xf numFmtId="0" fontId="32" fillId="4" borderId="20"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3" fillId="16" borderId="27" xfId="0" applyFont="1" applyFill="1" applyBorder="1" applyAlignment="1">
      <alignment horizontal="center" vertical="center" wrapText="1"/>
    </xf>
    <xf numFmtId="0" fontId="33" fillId="16" borderId="28" xfId="0" applyFont="1" applyFill="1" applyBorder="1" applyAlignment="1">
      <alignment horizontal="center" vertical="center" wrapText="1"/>
    </xf>
    <xf numFmtId="0" fontId="32" fillId="4" borderId="8" xfId="0" applyFont="1" applyFill="1" applyBorder="1" applyAlignment="1">
      <alignment horizontal="center" vertical="center"/>
    </xf>
    <xf numFmtId="10" fontId="2" fillId="12" borderId="6" xfId="6" applyNumberFormat="1" applyFont="1" applyFill="1" applyBorder="1" applyAlignment="1">
      <alignment horizontal="center" vertical="center" wrapText="1"/>
    </xf>
    <xf numFmtId="10" fontId="2" fillId="12" borderId="7" xfId="6" applyNumberFormat="1" applyFont="1" applyFill="1" applyBorder="1" applyAlignment="1">
      <alignment horizontal="center" vertical="center" wrapText="1"/>
    </xf>
    <xf numFmtId="0" fontId="2" fillId="5" borderId="6" xfId="6" applyNumberFormat="1" applyFont="1" applyFill="1" applyBorder="1" applyAlignment="1">
      <alignment horizontal="center" vertical="center" wrapText="1"/>
    </xf>
    <xf numFmtId="0" fontId="2" fillId="5" borderId="7" xfId="6" applyNumberFormat="1"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13" fillId="29" borderId="21" xfId="0" applyFont="1" applyFill="1" applyBorder="1" applyAlignment="1">
      <alignment horizontal="left"/>
    </xf>
    <xf numFmtId="0" fontId="13" fillId="29" borderId="0" xfId="0" applyFont="1" applyFill="1" applyAlignment="1">
      <alignment horizontal="left"/>
    </xf>
    <xf numFmtId="0" fontId="32" fillId="4" borderId="18" xfId="0" applyFont="1" applyFill="1" applyBorder="1" applyAlignment="1">
      <alignment horizontal="center" vertical="center"/>
    </xf>
    <xf numFmtId="0" fontId="32" fillId="4" borderId="0" xfId="0" applyFont="1" applyFill="1" applyAlignment="1">
      <alignment horizontal="center" vertical="center"/>
    </xf>
    <xf numFmtId="0" fontId="32" fillId="4" borderId="5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32" fillId="4" borderId="52"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11" fillId="10" borderId="8" xfId="0" applyFont="1" applyFill="1" applyBorder="1" applyAlignment="1">
      <alignment horizontal="left" vertical="top" wrapText="1"/>
    </xf>
    <xf numFmtId="0" fontId="30" fillId="9" borderId="8" xfId="0" applyFont="1" applyFill="1" applyBorder="1" applyAlignment="1">
      <alignment horizontal="center"/>
    </xf>
    <xf numFmtId="0" fontId="11" fillId="10" borderId="16" xfId="0" applyFont="1" applyFill="1" applyBorder="1" applyAlignment="1">
      <alignment horizontal="left" vertical="top" wrapText="1"/>
    </xf>
    <xf numFmtId="0" fontId="12" fillId="15" borderId="0" xfId="0" applyFont="1" applyFill="1" applyAlignment="1">
      <alignment horizontal="left" vertical="top" wrapText="1"/>
    </xf>
    <xf numFmtId="0" fontId="12" fillId="15" borderId="9" xfId="0" applyFont="1" applyFill="1" applyBorder="1" applyAlignment="1">
      <alignment horizontal="left" vertical="top" wrapText="1"/>
    </xf>
    <xf numFmtId="0" fontId="12" fillId="18" borderId="0" xfId="0" applyFont="1" applyFill="1" applyAlignment="1">
      <alignment horizontal="left" vertical="top" wrapText="1"/>
    </xf>
    <xf numFmtId="0" fontId="37" fillId="9" borderId="0" xfId="0" applyFont="1" applyFill="1" applyAlignment="1">
      <alignment horizontal="center"/>
    </xf>
    <xf numFmtId="0" fontId="30" fillId="21" borderId="0" xfId="0" applyFont="1" applyFill="1" applyAlignment="1">
      <alignment horizontal="center"/>
    </xf>
    <xf numFmtId="0" fontId="30" fillId="21" borderId="9" xfId="0" applyFont="1" applyFill="1" applyBorder="1" applyAlignment="1">
      <alignment horizontal="center"/>
    </xf>
    <xf numFmtId="0" fontId="30" fillId="22" borderId="0" xfId="0" applyFont="1" applyFill="1" applyAlignment="1">
      <alignment horizontal="center"/>
    </xf>
    <xf numFmtId="0" fontId="11" fillId="18" borderId="32" xfId="0" applyFont="1" applyFill="1" applyBorder="1" applyAlignment="1">
      <alignment horizontal="left" vertical="top"/>
    </xf>
    <xf numFmtId="0" fontId="11" fillId="18" borderId="33" xfId="0" applyFont="1" applyFill="1" applyBorder="1" applyAlignment="1">
      <alignment horizontal="left" vertical="top"/>
    </xf>
    <xf numFmtId="0" fontId="11" fillId="15" borderId="31" xfId="0" applyFont="1" applyFill="1" applyBorder="1" applyAlignment="1">
      <alignment horizontal="left" vertical="top"/>
    </xf>
    <xf numFmtId="0" fontId="11" fillId="18" borderId="34" xfId="0" applyFont="1" applyFill="1" applyBorder="1" applyAlignment="1">
      <alignment horizontal="left" vertical="top" wrapText="1"/>
    </xf>
    <xf numFmtId="0" fontId="11" fillId="18" borderId="35" xfId="0" applyFont="1" applyFill="1" applyBorder="1" applyAlignment="1">
      <alignment horizontal="left" vertical="top" wrapText="1"/>
    </xf>
    <xf numFmtId="0" fontId="11" fillId="18" borderId="36" xfId="0" applyFont="1" applyFill="1" applyBorder="1" applyAlignment="1">
      <alignment horizontal="left" vertical="top"/>
    </xf>
    <xf numFmtId="0" fontId="11" fillId="18" borderId="0" xfId="0" applyFont="1" applyFill="1" applyAlignment="1">
      <alignment horizontal="left" vertical="top" wrapText="1"/>
    </xf>
    <xf numFmtId="0" fontId="11" fillId="18" borderId="37" xfId="0" applyFont="1" applyFill="1" applyBorder="1" applyAlignment="1">
      <alignment horizontal="left" vertical="top" wrapText="1"/>
    </xf>
    <xf numFmtId="0" fontId="32" fillId="4" borderId="48"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49" xfId="0" applyFont="1" applyFill="1" applyBorder="1" applyAlignment="1">
      <alignment horizontal="center" vertical="center" wrapText="1"/>
    </xf>
    <xf numFmtId="0" fontId="11" fillId="18" borderId="38" xfId="0" applyFont="1" applyFill="1" applyBorder="1" applyAlignment="1">
      <alignment horizontal="left" vertical="top" wrapText="1"/>
    </xf>
    <xf numFmtId="0" fontId="11" fillId="18" borderId="39" xfId="0" applyFont="1" applyFill="1" applyBorder="1" applyAlignment="1">
      <alignment horizontal="left" vertical="top" wrapText="1"/>
    </xf>
    <xf numFmtId="0" fontId="11" fillId="18" borderId="38" xfId="0" applyFont="1" applyFill="1" applyBorder="1" applyAlignment="1">
      <alignment horizontal="left" vertical="top"/>
    </xf>
    <xf numFmtId="0" fontId="30" fillId="9" borderId="40" xfId="0" applyFont="1" applyFill="1" applyBorder="1" applyAlignment="1">
      <alignment horizontal="center"/>
    </xf>
    <xf numFmtId="0" fontId="30" fillId="21" borderId="0" xfId="0" applyFont="1" applyFill="1" applyAlignment="1">
      <alignment horizontal="center" vertical="center"/>
    </xf>
    <xf numFmtId="0" fontId="30" fillId="22" borderId="0" xfId="0" applyFont="1" applyFill="1" applyAlignment="1">
      <alignment horizontal="center" vertical="center"/>
    </xf>
    <xf numFmtId="0" fontId="33" fillId="23" borderId="41" xfId="0" applyFont="1" applyFill="1" applyBorder="1" applyAlignment="1">
      <alignment horizontal="center" vertical="center" wrapText="1"/>
    </xf>
    <xf numFmtId="0" fontId="33" fillId="23" borderId="42" xfId="0" applyFont="1" applyFill="1" applyBorder="1" applyAlignment="1">
      <alignment horizontal="center" vertical="center" wrapText="1"/>
    </xf>
    <xf numFmtId="0" fontId="33" fillId="23" borderId="43" xfId="0" applyFont="1" applyFill="1" applyBorder="1" applyAlignment="1">
      <alignment horizontal="center" vertical="center" wrapText="1"/>
    </xf>
    <xf numFmtId="0" fontId="12" fillId="18" borderId="33" xfId="0" applyFont="1" applyFill="1" applyBorder="1" applyAlignment="1">
      <alignment horizontal="left" vertical="top" wrapText="1"/>
    </xf>
    <xf numFmtId="0" fontId="12" fillId="18" borderId="31" xfId="0" applyFont="1" applyFill="1" applyBorder="1" applyAlignment="1">
      <alignment horizontal="left" vertical="top" wrapText="1"/>
    </xf>
    <xf numFmtId="0" fontId="11" fillId="15" borderId="0" xfId="0" applyFont="1" applyFill="1" applyAlignment="1">
      <alignment horizontal="left" vertical="top" wrapText="1"/>
    </xf>
    <xf numFmtId="0" fontId="11" fillId="15" borderId="9" xfId="0" applyFont="1" applyFill="1" applyBorder="1" applyAlignment="1">
      <alignment horizontal="left" vertical="top" wrapText="1"/>
    </xf>
    <xf numFmtId="0" fontId="11" fillId="18" borderId="12" xfId="0" applyFont="1" applyFill="1" applyBorder="1" applyAlignment="1">
      <alignment horizontal="left" vertical="top" wrapText="1"/>
    </xf>
    <xf numFmtId="0" fontId="11" fillId="18" borderId="9" xfId="0" applyFont="1" applyFill="1" applyBorder="1" applyAlignment="1">
      <alignment horizontal="left" vertical="top" wrapText="1"/>
    </xf>
    <xf numFmtId="0" fontId="33" fillId="23" borderId="46" xfId="0" applyFont="1" applyFill="1" applyBorder="1" applyAlignment="1">
      <alignment horizontal="center" vertical="center"/>
    </xf>
    <xf numFmtId="0" fontId="33" fillId="23" borderId="5" xfId="0" applyFont="1" applyFill="1" applyBorder="1" applyAlignment="1">
      <alignment horizontal="center" vertical="center" wrapText="1"/>
    </xf>
    <xf numFmtId="0" fontId="33" fillId="23" borderId="47" xfId="0" applyFont="1" applyFill="1" applyBorder="1" applyAlignment="1">
      <alignment horizontal="center" vertical="center" wrapText="1"/>
    </xf>
    <xf numFmtId="0" fontId="30" fillId="9" borderId="0" xfId="0" applyFont="1" applyFill="1" applyAlignment="1">
      <alignment horizontal="center" vertical="center"/>
    </xf>
    <xf numFmtId="0" fontId="13" fillId="19" borderId="5" xfId="0" applyFont="1" applyFill="1" applyBorder="1" applyAlignment="1">
      <alignment horizontal="center"/>
    </xf>
    <xf numFmtId="0" fontId="32" fillId="4" borderId="5" xfId="0" applyFont="1" applyFill="1" applyBorder="1" applyAlignment="1">
      <alignment horizontal="center" vertical="center" wrapText="1"/>
    </xf>
    <xf numFmtId="0" fontId="32" fillId="4" borderId="5" xfId="0" applyFont="1" applyFill="1" applyBorder="1" applyAlignment="1">
      <alignment horizontal="center" vertical="center"/>
    </xf>
    <xf numFmtId="0" fontId="11" fillId="10" borderId="0" xfId="4" applyFont="1" applyFill="1" applyAlignment="1">
      <alignment horizontal="left" vertical="top" wrapText="1"/>
    </xf>
    <xf numFmtId="0" fontId="36" fillId="25" borderId="0" xfId="0" applyFont="1" applyFill="1" applyAlignment="1">
      <alignment horizontal="left" vertical="top" wrapText="1"/>
    </xf>
  </cellXfs>
  <cellStyles count="9">
    <cellStyle name="Comma" xfId="5" builtinId="3"/>
    <cellStyle name="Comma 2" xfId="8" xr:uid="{2578E689-166E-4F9D-96CE-60B0BF9B55B4}"/>
    <cellStyle name="Hyperlink" xfId="4" builtinId="8"/>
    <cellStyle name="Normal" xfId="0" builtinId="0"/>
    <cellStyle name="Normal 2" xfId="7" xr:uid="{3DC2D190-2046-45B6-BAEC-183084138D47}"/>
    <cellStyle name="Normal 3" xfId="2" xr:uid="{F48AAEB7-F33E-496D-829E-D51C1EBB4C6E}"/>
    <cellStyle name="Normal_CCOVER" xfId="1" xr:uid="{FD6B9AA0-62D7-436F-A51E-9166276AC2EE}"/>
    <cellStyle name="Normal_SHEET" xfId="3" xr:uid="{EA16B25D-BFC3-4EB8-9277-34844FE95419}"/>
    <cellStyle name="Percent" xfId="6" builtinId="5"/>
  </cellStyles>
  <dxfs count="0"/>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calcChain" Target="calcChain.xml"/><Relationship Id="rId47" Type="http://schemas.openxmlformats.org/officeDocument/2006/relationships/customXml" Target="../customXml/item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1084386</xdr:colOff>
      <xdr:row>0</xdr:row>
      <xdr:rowOff>51289</xdr:rowOff>
    </xdr:from>
    <xdr:to>
      <xdr:col>8</xdr:col>
      <xdr:colOff>558424</xdr:colOff>
      <xdr:row>1</xdr:row>
      <xdr:rowOff>78398</xdr:rowOff>
    </xdr:to>
    <xdr:pic>
      <xdr:nvPicPr>
        <xdr:cNvPr id="2" name="Picture 1" descr="image002">
          <a:extLst>
            <a:ext uri="{FF2B5EF4-FFF2-40B4-BE49-F238E27FC236}">
              <a16:creationId xmlns:a16="http://schemas.microsoft.com/office/drawing/2014/main" id="{439074D8-6024-428A-A8D3-D761EE5A08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4982" y="51289"/>
          <a:ext cx="3650384" cy="283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Users/cgagnon/OTLocal/OSFILI~1/Workbin/2278BE3.0/LIFE-1_New%20QUARTERLY%20Return_Draft%202015_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projects/portfolio/NIT108/OsfiSPE/B-15%20Self-Assessment%20Questionnaire/Final%20Climate_risk_questionnaire%20April%20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refreshError="1"/>
      <sheetData sheetId="1" refreshError="1">
        <row r="2">
          <cell r="B2" t="str">
            <v>Q2</v>
          </cell>
        </row>
        <row r="3">
          <cell r="B3">
            <v>2014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row r="15">
          <cell r="M15">
            <v>0</v>
          </cell>
        </row>
        <row r="16">
          <cell r="M16">
            <v>0</v>
          </cell>
        </row>
        <row r="17">
          <cell r="M17">
            <v>0</v>
          </cell>
        </row>
        <row r="18">
          <cell r="M18">
            <v>0</v>
          </cell>
        </row>
        <row r="20">
          <cell r="M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Principle 1"/>
      <sheetName val="Sheet1"/>
      <sheetName val="Principle 2"/>
      <sheetName val="Principle 3"/>
      <sheetName val="Principle 4"/>
      <sheetName val="Principle 5"/>
      <sheetName val="Disclosure"/>
      <sheetName val="Data Dropdowns"/>
      <sheetName val="Final Climate_risk_questionnair"/>
    </sheetNames>
    <sheetDataSet>
      <sheetData sheetId="0" refreshError="1"/>
      <sheetData sheetId="1" refreshError="1"/>
      <sheetData sheetId="2">
        <row r="2">
          <cell r="H2" t="str">
            <v>Not Completed</v>
          </cell>
        </row>
      </sheetData>
      <sheetData sheetId="3" refreshError="1"/>
      <sheetData sheetId="4">
        <row r="2">
          <cell r="H2" t="str">
            <v>Not Completed</v>
          </cell>
        </row>
      </sheetData>
      <sheetData sheetId="5">
        <row r="2">
          <cell r="H2" t="str">
            <v>Not Completed</v>
          </cell>
        </row>
      </sheetData>
      <sheetData sheetId="6">
        <row r="2">
          <cell r="H2" t="str">
            <v>Not Completed</v>
          </cell>
        </row>
      </sheetData>
      <sheetData sheetId="7">
        <row r="2">
          <cell r="H2" t="str">
            <v>Not Completed</v>
          </cell>
        </row>
      </sheetData>
      <sheetData sheetId="8">
        <row r="2">
          <cell r="H2" t="str">
            <v>Not Completed</v>
          </cell>
        </row>
      </sheetData>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apps.cer-rec.gc.ca/ftrppndc/dflt.aspx?GoCTemplateCulture=en-CA" TargetMode="External"/><Relationship Id="rId1" Type="http://schemas.openxmlformats.org/officeDocument/2006/relationships/hyperlink" Target="https://www150.statcan.gc.ca/t1/tbl1/en/tv.action?pid=3810028601"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84EF-D12F-4301-82C0-CF0D5E71ECBB}">
  <sheetPr codeName="Sheet1"/>
  <dimension ref="A1:D12"/>
  <sheetViews>
    <sheetView tabSelected="1" zoomScaleNormal="100" workbookViewId="0"/>
  </sheetViews>
  <sheetFormatPr defaultColWidth="9.140625" defaultRowHeight="14.25" x14ac:dyDescent="0.2"/>
  <cols>
    <col min="1" max="1" width="6" style="10" customWidth="1"/>
    <col min="2" max="2" width="29.28515625" style="10" customWidth="1"/>
    <col min="3" max="4" width="26.140625" style="10" customWidth="1"/>
    <col min="5" max="16384" width="9.140625" style="10"/>
  </cols>
  <sheetData>
    <row r="1" spans="1:4" ht="20.25" customHeight="1" x14ac:dyDescent="0.3">
      <c r="A1" s="30" t="s">
        <v>0</v>
      </c>
      <c r="B1" s="29"/>
      <c r="C1" s="29"/>
      <c r="D1" s="30"/>
    </row>
    <row r="2" spans="1:4" ht="15" x14ac:dyDescent="0.25">
      <c r="A2" s="3" t="s">
        <v>1</v>
      </c>
      <c r="B2" s="3"/>
      <c r="C2" s="3"/>
      <c r="D2" s="3"/>
    </row>
    <row r="4" spans="1:4" x14ac:dyDescent="0.2">
      <c r="A4" s="10" t="s">
        <v>2</v>
      </c>
      <c r="B4" s="37"/>
      <c r="C4" s="37"/>
      <c r="D4" s="37"/>
    </row>
    <row r="5" spans="1:4" x14ac:dyDescent="0.2">
      <c r="A5" s="10" t="s">
        <v>3</v>
      </c>
    </row>
    <row r="6" spans="1:4" ht="15" x14ac:dyDescent="0.25">
      <c r="B6" s="10" t="s">
        <v>4</v>
      </c>
    </row>
    <row r="7" spans="1:4" ht="15" x14ac:dyDescent="0.25">
      <c r="B7" s="10" t="s">
        <v>5</v>
      </c>
    </row>
    <row r="8" spans="1:4" ht="15" x14ac:dyDescent="0.25">
      <c r="B8" s="10" t="s">
        <v>6</v>
      </c>
    </row>
    <row r="10" spans="1:4" ht="15" customHeight="1" x14ac:dyDescent="0.25">
      <c r="A10" s="38" t="s">
        <v>7</v>
      </c>
    </row>
    <row r="11" spans="1:4" ht="15" customHeight="1" x14ac:dyDescent="0.25">
      <c r="B11" s="39" t="s">
        <v>8</v>
      </c>
    </row>
    <row r="12" spans="1:4" ht="15" x14ac:dyDescent="0.25">
      <c r="B12" s="39" t="s">
        <v>9</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2715-C80E-4031-92ED-45BE0ACB81D2}">
  <sheetPr codeName="Sheet7">
    <tabColor theme="7" tint="0.59999389629810485"/>
  </sheetPr>
  <dimension ref="A1:G40"/>
  <sheetViews>
    <sheetView zoomScaleNormal="100" workbookViewId="0">
      <selection sqref="A1:E1"/>
    </sheetView>
  </sheetViews>
  <sheetFormatPr defaultColWidth="8.85546875" defaultRowHeight="14.25" x14ac:dyDescent="0.2"/>
  <cols>
    <col min="1" max="1" width="15.42578125" style="37" customWidth="1"/>
    <col min="2" max="2" width="27.5703125" style="37" customWidth="1"/>
    <col min="3" max="3" width="35.42578125" style="37" customWidth="1"/>
    <col min="4" max="4" width="32.28515625" style="51" customWidth="1"/>
    <col min="5" max="5" width="32.28515625" style="37" customWidth="1"/>
    <col min="6" max="6" width="11.28515625" style="37" bestFit="1" customWidth="1"/>
    <col min="7" max="7" width="8.85546875" style="37"/>
    <col min="8" max="8" width="9.140625" style="37" customWidth="1"/>
    <col min="9" max="9" width="19.5703125" style="37" customWidth="1"/>
    <col min="10" max="10" width="47.28515625" style="37" customWidth="1"/>
    <col min="11" max="11" width="59.5703125" style="37" customWidth="1"/>
    <col min="12" max="16384" width="8.85546875" style="37"/>
  </cols>
  <sheetData>
    <row r="1" spans="1:7" ht="15.75" x14ac:dyDescent="0.25">
      <c r="A1" s="291" t="s">
        <v>197</v>
      </c>
      <c r="B1" s="291"/>
      <c r="C1" s="291"/>
      <c r="D1" s="291"/>
      <c r="E1" s="291"/>
      <c r="F1" s="2"/>
      <c r="G1" s="2"/>
    </row>
    <row r="2" spans="1:7" ht="141" customHeight="1" x14ac:dyDescent="0.2">
      <c r="A2" s="279" t="s">
        <v>198</v>
      </c>
      <c r="B2" s="279"/>
      <c r="C2" s="279"/>
      <c r="D2" s="279"/>
      <c r="E2" s="279"/>
    </row>
    <row r="3" spans="1:7" ht="15" x14ac:dyDescent="0.2">
      <c r="A3" s="290" t="s">
        <v>199</v>
      </c>
      <c r="B3" s="290"/>
      <c r="C3" s="290"/>
      <c r="D3" s="290"/>
      <c r="E3" s="290"/>
    </row>
    <row r="4" spans="1:7" ht="15" x14ac:dyDescent="0.25">
      <c r="A4" s="4" t="s">
        <v>200</v>
      </c>
      <c r="B4" s="288" t="s">
        <v>199</v>
      </c>
      <c r="C4" s="289"/>
      <c r="D4" s="4" t="s">
        <v>201</v>
      </c>
      <c r="E4" s="4" t="s">
        <v>202</v>
      </c>
      <c r="F4" s="53"/>
    </row>
    <row r="5" spans="1:7" ht="28.5" x14ac:dyDescent="0.2">
      <c r="A5" s="43" t="s">
        <v>203</v>
      </c>
      <c r="B5" s="285" t="s">
        <v>204</v>
      </c>
      <c r="C5" s="44" t="s">
        <v>205</v>
      </c>
      <c r="D5" s="45" t="s">
        <v>206</v>
      </c>
      <c r="E5" s="45" t="s">
        <v>207</v>
      </c>
    </row>
    <row r="6" spans="1:7" x14ac:dyDescent="0.2">
      <c r="A6" s="43" t="s">
        <v>208</v>
      </c>
      <c r="B6" s="286"/>
      <c r="C6" s="44" t="s">
        <v>204</v>
      </c>
      <c r="D6" s="45" t="s">
        <v>209</v>
      </c>
      <c r="E6" s="45" t="s">
        <v>209</v>
      </c>
    </row>
    <row r="7" spans="1:7" x14ac:dyDescent="0.2">
      <c r="A7" s="43" t="s">
        <v>210</v>
      </c>
      <c r="B7" s="286"/>
      <c r="C7" s="44" t="s">
        <v>211</v>
      </c>
      <c r="D7" s="45">
        <v>221112</v>
      </c>
      <c r="E7" s="45">
        <v>221112</v>
      </c>
    </row>
    <row r="8" spans="1:7" x14ac:dyDescent="0.2">
      <c r="A8" s="46" t="s">
        <v>212</v>
      </c>
      <c r="B8" s="286"/>
      <c r="C8" s="44" t="s">
        <v>213</v>
      </c>
      <c r="D8" s="45">
        <v>221111</v>
      </c>
      <c r="E8" s="45">
        <v>221111</v>
      </c>
    </row>
    <row r="9" spans="1:7" x14ac:dyDescent="0.2">
      <c r="A9" s="43" t="s">
        <v>214</v>
      </c>
      <c r="B9" s="282" t="s">
        <v>215</v>
      </c>
      <c r="C9" s="44" t="s">
        <v>216</v>
      </c>
      <c r="D9" s="45" t="s">
        <v>217</v>
      </c>
      <c r="E9" s="45" t="s">
        <v>217</v>
      </c>
      <c r="F9" s="47"/>
    </row>
    <row r="10" spans="1:7" ht="15" customHeight="1" x14ac:dyDescent="0.2">
      <c r="A10" s="43" t="s">
        <v>218</v>
      </c>
      <c r="B10" s="283"/>
      <c r="C10" s="44" t="s">
        <v>219</v>
      </c>
      <c r="D10" s="45" t="s">
        <v>220</v>
      </c>
      <c r="E10" s="45" t="s">
        <v>221</v>
      </c>
      <c r="F10" s="54"/>
    </row>
    <row r="11" spans="1:7" x14ac:dyDescent="0.2">
      <c r="A11" s="43" t="s">
        <v>222</v>
      </c>
      <c r="B11" s="283"/>
      <c r="C11" s="44" t="s">
        <v>223</v>
      </c>
      <c r="D11" s="48">
        <v>322</v>
      </c>
      <c r="E11" s="48">
        <v>322</v>
      </c>
      <c r="F11" s="47"/>
    </row>
    <row r="12" spans="1:7" ht="28.5" x14ac:dyDescent="0.2">
      <c r="A12" s="43" t="s">
        <v>224</v>
      </c>
      <c r="B12" s="284"/>
      <c r="C12" s="44" t="s">
        <v>225</v>
      </c>
      <c r="D12" s="48" t="s">
        <v>226</v>
      </c>
      <c r="E12" s="48" t="s">
        <v>226</v>
      </c>
    </row>
    <row r="13" spans="1:7" x14ac:dyDescent="0.2">
      <c r="A13" s="43" t="s">
        <v>227</v>
      </c>
      <c r="B13" s="282" t="s">
        <v>228</v>
      </c>
      <c r="C13" s="44" t="s">
        <v>229</v>
      </c>
      <c r="D13" s="48" t="s">
        <v>230</v>
      </c>
      <c r="E13" s="48" t="s">
        <v>231</v>
      </c>
    </row>
    <row r="14" spans="1:7" x14ac:dyDescent="0.2">
      <c r="A14" s="43" t="s">
        <v>232</v>
      </c>
      <c r="B14" s="283"/>
      <c r="C14" s="44" t="s">
        <v>233</v>
      </c>
      <c r="D14" s="48" t="s">
        <v>234</v>
      </c>
      <c r="E14" s="48" t="s">
        <v>235</v>
      </c>
    </row>
    <row r="15" spans="1:7" ht="28.5" x14ac:dyDescent="0.2">
      <c r="A15" s="43" t="s">
        <v>236</v>
      </c>
      <c r="B15" s="283"/>
      <c r="C15" s="44" t="s">
        <v>237</v>
      </c>
      <c r="D15" s="48" t="s">
        <v>238</v>
      </c>
      <c r="E15" s="48" t="s">
        <v>239</v>
      </c>
    </row>
    <row r="16" spans="1:7" x14ac:dyDescent="0.2">
      <c r="A16" s="46" t="s">
        <v>240</v>
      </c>
      <c r="B16" s="283"/>
      <c r="C16" s="44" t="s">
        <v>241</v>
      </c>
      <c r="D16" s="48" t="s">
        <v>242</v>
      </c>
      <c r="E16" s="48" t="s">
        <v>243</v>
      </c>
    </row>
    <row r="17" spans="1:6" x14ac:dyDescent="0.2">
      <c r="A17" s="46" t="s">
        <v>244</v>
      </c>
      <c r="B17" s="283"/>
      <c r="C17" s="44" t="s">
        <v>245</v>
      </c>
      <c r="D17" s="48" t="s">
        <v>246</v>
      </c>
      <c r="E17" s="48" t="s">
        <v>247</v>
      </c>
    </row>
    <row r="18" spans="1:6" x14ac:dyDescent="0.2">
      <c r="A18" s="46" t="s">
        <v>248</v>
      </c>
      <c r="B18" s="284"/>
      <c r="C18" s="44" t="s">
        <v>249</v>
      </c>
      <c r="D18" s="48">
        <v>21114</v>
      </c>
      <c r="E18" s="48">
        <v>21112</v>
      </c>
      <c r="F18" s="49"/>
    </row>
    <row r="19" spans="1:6" x14ac:dyDescent="0.2">
      <c r="A19" s="46" t="s">
        <v>250</v>
      </c>
      <c r="B19" s="282" t="s">
        <v>251</v>
      </c>
      <c r="C19" s="44" t="s">
        <v>252</v>
      </c>
      <c r="D19" s="48" t="s">
        <v>253</v>
      </c>
      <c r="E19" s="48" t="s">
        <v>253</v>
      </c>
    </row>
    <row r="20" spans="1:6" x14ac:dyDescent="0.2">
      <c r="A20" s="46" t="s">
        <v>254</v>
      </c>
      <c r="B20" s="283"/>
      <c r="C20" s="44" t="s">
        <v>255</v>
      </c>
      <c r="D20" s="48">
        <v>482</v>
      </c>
      <c r="E20" s="48">
        <v>482</v>
      </c>
      <c r="F20" s="47"/>
    </row>
    <row r="21" spans="1:6" ht="28.5" x14ac:dyDescent="0.2">
      <c r="A21" s="46" t="s">
        <v>256</v>
      </c>
      <c r="B21" s="284"/>
      <c r="C21" s="44" t="s">
        <v>257</v>
      </c>
      <c r="D21" s="48" t="s">
        <v>258</v>
      </c>
      <c r="E21" s="48" t="s">
        <v>258</v>
      </c>
      <c r="F21" s="49"/>
    </row>
    <row r="22" spans="1:6" x14ac:dyDescent="0.2">
      <c r="A22" s="50" t="s">
        <v>259</v>
      </c>
      <c r="B22" s="285" t="s">
        <v>260</v>
      </c>
      <c r="C22" s="44" t="s">
        <v>261</v>
      </c>
      <c r="D22" s="48" t="s">
        <v>262</v>
      </c>
      <c r="E22" s="48" t="s">
        <v>263</v>
      </c>
      <c r="F22" s="53"/>
    </row>
    <row r="23" spans="1:6" x14ac:dyDescent="0.2">
      <c r="A23" s="46" t="s">
        <v>264</v>
      </c>
      <c r="B23" s="286"/>
      <c r="C23" s="44" t="s">
        <v>265</v>
      </c>
      <c r="D23" s="48" t="s">
        <v>266</v>
      </c>
      <c r="E23" s="48" t="s">
        <v>267</v>
      </c>
      <c r="F23" s="53"/>
    </row>
    <row r="24" spans="1:6" x14ac:dyDescent="0.2">
      <c r="A24" s="43" t="s">
        <v>268</v>
      </c>
      <c r="B24" s="287"/>
      <c r="C24" s="44" t="s">
        <v>269</v>
      </c>
      <c r="D24" s="48" t="s">
        <v>270</v>
      </c>
      <c r="E24" s="48" t="s">
        <v>270</v>
      </c>
      <c r="F24" s="49"/>
    </row>
    <row r="25" spans="1:6" x14ac:dyDescent="0.2">
      <c r="A25" s="43" t="s">
        <v>271</v>
      </c>
      <c r="B25" s="285" t="s">
        <v>272</v>
      </c>
      <c r="C25" s="44" t="s">
        <v>273</v>
      </c>
      <c r="D25" s="48">
        <v>52</v>
      </c>
      <c r="E25" s="48">
        <v>52</v>
      </c>
      <c r="F25" s="49"/>
    </row>
    <row r="26" spans="1:6" ht="28.5" x14ac:dyDescent="0.2">
      <c r="A26" s="43" t="s">
        <v>274</v>
      </c>
      <c r="B26" s="286"/>
      <c r="C26" s="44" t="s">
        <v>275</v>
      </c>
      <c r="D26" s="48" t="s">
        <v>276</v>
      </c>
      <c r="E26" s="48" t="s">
        <v>277</v>
      </c>
      <c r="F26" s="49"/>
    </row>
    <row r="27" spans="1:6" x14ac:dyDescent="0.2">
      <c r="A27" s="43" t="s">
        <v>278</v>
      </c>
      <c r="B27" s="286"/>
      <c r="C27" s="44" t="s">
        <v>279</v>
      </c>
      <c r="D27" s="48">
        <v>53</v>
      </c>
      <c r="E27" s="48">
        <v>53</v>
      </c>
      <c r="F27" s="49"/>
    </row>
    <row r="28" spans="1:6" ht="71.25" x14ac:dyDescent="0.2">
      <c r="A28" s="43" t="s">
        <v>280</v>
      </c>
      <c r="B28" s="286"/>
      <c r="C28" s="44" t="s">
        <v>281</v>
      </c>
      <c r="D28" s="48" t="s">
        <v>282</v>
      </c>
      <c r="E28" s="48" t="s">
        <v>283</v>
      </c>
      <c r="F28" s="49"/>
    </row>
    <row r="29" spans="1:6" ht="42.75" x14ac:dyDescent="0.2">
      <c r="A29" s="43" t="s">
        <v>284</v>
      </c>
      <c r="B29" s="287"/>
      <c r="C29" s="44" t="s">
        <v>285</v>
      </c>
      <c r="D29" s="45" t="s">
        <v>286</v>
      </c>
      <c r="E29" s="45" t="s">
        <v>286</v>
      </c>
      <c r="F29" s="49"/>
    </row>
    <row r="31" spans="1:6" ht="15" x14ac:dyDescent="0.2">
      <c r="A31" s="280" t="s">
        <v>287</v>
      </c>
      <c r="B31" s="281"/>
      <c r="C31" s="281"/>
    </row>
    <row r="32" spans="1:6" ht="15" x14ac:dyDescent="0.25">
      <c r="A32" s="4" t="s">
        <v>200</v>
      </c>
      <c r="B32" s="4" t="s">
        <v>288</v>
      </c>
      <c r="C32" s="4" t="s">
        <v>289</v>
      </c>
    </row>
    <row r="33" spans="1:3" x14ac:dyDescent="0.2">
      <c r="A33" s="43">
        <v>213117</v>
      </c>
      <c r="B33" s="43" t="s">
        <v>227</v>
      </c>
      <c r="C33" s="43" t="s">
        <v>290</v>
      </c>
    </row>
    <row r="34" spans="1:3" x14ac:dyDescent="0.2">
      <c r="A34" s="43">
        <v>213119</v>
      </c>
      <c r="B34" s="43" t="s">
        <v>227</v>
      </c>
      <c r="C34" s="43" t="s">
        <v>290</v>
      </c>
    </row>
    <row r="35" spans="1:3" x14ac:dyDescent="0.2">
      <c r="A35" s="52">
        <v>21111</v>
      </c>
      <c r="B35" s="52" t="s">
        <v>291</v>
      </c>
      <c r="C35" s="52" t="s">
        <v>292</v>
      </c>
    </row>
    <row r="36" spans="1:3" x14ac:dyDescent="0.2">
      <c r="A36" s="52">
        <v>21112</v>
      </c>
      <c r="B36" s="52" t="s">
        <v>291</v>
      </c>
      <c r="C36" s="52" t="s">
        <v>248</v>
      </c>
    </row>
    <row r="37" spans="1:3" x14ac:dyDescent="0.2">
      <c r="A37" s="52">
        <v>213111</v>
      </c>
      <c r="B37" s="52" t="s">
        <v>291</v>
      </c>
      <c r="C37" s="52" t="s">
        <v>292</v>
      </c>
    </row>
    <row r="38" spans="1:3" x14ac:dyDescent="0.2">
      <c r="A38" s="52">
        <v>213112</v>
      </c>
      <c r="B38" s="52" t="s">
        <v>293</v>
      </c>
      <c r="C38" s="52" t="s">
        <v>236</v>
      </c>
    </row>
    <row r="39" spans="1:3" x14ac:dyDescent="0.2">
      <c r="A39" s="52">
        <v>213118</v>
      </c>
      <c r="B39" s="52" t="s">
        <v>293</v>
      </c>
      <c r="C39" s="52" t="s">
        <v>236</v>
      </c>
    </row>
    <row r="40" spans="1:3" x14ac:dyDescent="0.2">
      <c r="A40" s="43">
        <v>23712</v>
      </c>
      <c r="B40" s="43" t="s">
        <v>293</v>
      </c>
      <c r="C40" s="43" t="s">
        <v>236</v>
      </c>
    </row>
  </sheetData>
  <mergeCells count="11">
    <mergeCell ref="B4:C4"/>
    <mergeCell ref="B5:B8"/>
    <mergeCell ref="A3:E3"/>
    <mergeCell ref="A1:E1"/>
    <mergeCell ref="A2:E2"/>
    <mergeCell ref="A31:C31"/>
    <mergeCell ref="B9:B12"/>
    <mergeCell ref="B13:B18"/>
    <mergeCell ref="B19:B21"/>
    <mergeCell ref="B22:B24"/>
    <mergeCell ref="B25:B2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5AEC2-F594-42F0-9B33-6902475FF4AC}">
  <sheetPr codeName="Sheet8">
    <tabColor theme="7" tint="0.59999389629810485"/>
  </sheetPr>
  <dimension ref="A1:G13"/>
  <sheetViews>
    <sheetView zoomScale="85" zoomScaleNormal="85" workbookViewId="0">
      <selection sqref="A1:E1"/>
    </sheetView>
  </sheetViews>
  <sheetFormatPr defaultColWidth="9.140625" defaultRowHeight="14.25" x14ac:dyDescent="0.2"/>
  <cols>
    <col min="1" max="1" width="12.42578125" style="37" customWidth="1"/>
    <col min="2" max="2" width="23.42578125" style="10" customWidth="1"/>
    <col min="3" max="3" width="31.5703125" style="10" customWidth="1"/>
    <col min="4" max="4" width="52.7109375" style="10" customWidth="1"/>
    <col min="5" max="5" width="14.85546875" style="10" customWidth="1"/>
    <col min="6" max="16384" width="9.140625" style="10"/>
  </cols>
  <sheetData>
    <row r="1" spans="1:7" s="37" customFormat="1" ht="15.75" x14ac:dyDescent="0.25">
      <c r="A1" s="291" t="s">
        <v>294</v>
      </c>
      <c r="B1" s="291"/>
      <c r="C1" s="291"/>
      <c r="D1" s="291"/>
      <c r="E1" s="291"/>
      <c r="F1" s="2"/>
      <c r="G1" s="2"/>
    </row>
    <row r="2" spans="1:7" ht="142.5" customHeight="1" x14ac:dyDescent="0.2">
      <c r="A2" s="292" t="s">
        <v>295</v>
      </c>
      <c r="B2" s="292"/>
      <c r="C2" s="292"/>
      <c r="D2" s="292"/>
      <c r="E2" s="51"/>
    </row>
    <row r="3" spans="1:7" ht="15" x14ac:dyDescent="0.2">
      <c r="A3" s="290" t="s">
        <v>296</v>
      </c>
      <c r="B3" s="290"/>
      <c r="C3" s="290"/>
      <c r="D3" s="290"/>
    </row>
    <row r="4" spans="1:7" ht="15" x14ac:dyDescent="0.25">
      <c r="A4" s="4" t="s">
        <v>200</v>
      </c>
      <c r="B4" s="4" t="s">
        <v>297</v>
      </c>
      <c r="C4" s="4" t="s">
        <v>19</v>
      </c>
      <c r="D4" s="4" t="s">
        <v>298</v>
      </c>
    </row>
    <row r="5" spans="1:7" x14ac:dyDescent="0.2">
      <c r="A5" s="44" t="s">
        <v>299</v>
      </c>
      <c r="B5" s="44" t="s">
        <v>300</v>
      </c>
      <c r="C5" s="44" t="s">
        <v>300</v>
      </c>
      <c r="D5" s="44" t="s">
        <v>301</v>
      </c>
    </row>
    <row r="6" spans="1:7" ht="28.5" x14ac:dyDescent="0.2">
      <c r="A6" s="44" t="s">
        <v>302</v>
      </c>
      <c r="B6" s="44" t="s">
        <v>303</v>
      </c>
      <c r="C6" s="44" t="s">
        <v>304</v>
      </c>
      <c r="D6" s="44" t="s">
        <v>305</v>
      </c>
    </row>
    <row r="7" spans="1:7" ht="57" x14ac:dyDescent="0.2">
      <c r="A7" s="44" t="s">
        <v>306</v>
      </c>
      <c r="B7" s="44" t="s">
        <v>307</v>
      </c>
      <c r="C7" s="44" t="s">
        <v>308</v>
      </c>
      <c r="D7" s="44" t="s">
        <v>309</v>
      </c>
    </row>
    <row r="8" spans="1:7" ht="99.75" x14ac:dyDescent="0.2">
      <c r="A8" s="44" t="s">
        <v>310</v>
      </c>
      <c r="B8" s="44" t="s">
        <v>311</v>
      </c>
      <c r="C8" s="44" t="s">
        <v>312</v>
      </c>
      <c r="D8" s="44" t="s">
        <v>313</v>
      </c>
    </row>
    <row r="9" spans="1:7" ht="42.75" x14ac:dyDescent="0.2">
      <c r="A9" s="44" t="s">
        <v>314</v>
      </c>
      <c r="B9" s="44" t="s">
        <v>315</v>
      </c>
      <c r="C9" s="44" t="s">
        <v>316</v>
      </c>
      <c r="D9" s="44" t="s">
        <v>317</v>
      </c>
    </row>
    <row r="10" spans="1:7" ht="28.5" x14ac:dyDescent="0.2">
      <c r="A10" s="44" t="s">
        <v>318</v>
      </c>
      <c r="B10" s="44" t="s">
        <v>319</v>
      </c>
      <c r="C10" s="44" t="s">
        <v>320</v>
      </c>
      <c r="D10" s="44" t="s">
        <v>321</v>
      </c>
    </row>
    <row r="11" spans="1:7" ht="71.25" x14ac:dyDescent="0.2">
      <c r="A11" s="44" t="s">
        <v>322</v>
      </c>
      <c r="B11" s="44" t="s">
        <v>323</v>
      </c>
      <c r="C11" s="44" t="s">
        <v>324</v>
      </c>
      <c r="D11" s="44" t="s">
        <v>325</v>
      </c>
    </row>
    <row r="12" spans="1:7" ht="57" x14ac:dyDescent="0.2">
      <c r="A12" s="44" t="s">
        <v>326</v>
      </c>
      <c r="B12" s="44" t="s">
        <v>327</v>
      </c>
      <c r="C12" s="44" t="s">
        <v>328</v>
      </c>
      <c r="D12" s="44" t="s">
        <v>329</v>
      </c>
    </row>
    <row r="13" spans="1:7" ht="99.75" x14ac:dyDescent="0.2">
      <c r="A13" s="44" t="s">
        <v>330</v>
      </c>
      <c r="B13" s="44" t="s">
        <v>331</v>
      </c>
      <c r="C13" s="44" t="s">
        <v>332</v>
      </c>
      <c r="D13" s="44" t="s">
        <v>333</v>
      </c>
    </row>
  </sheetData>
  <mergeCells count="3">
    <mergeCell ref="A3:D3"/>
    <mergeCell ref="A2:D2"/>
    <mergeCell ref="A1:E1"/>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37A09-8449-418F-B9C1-41EEC9019199}">
  <sheetPr codeName="Sheet11">
    <tabColor theme="7" tint="0.59999389629810485"/>
  </sheetPr>
  <dimension ref="A1:D10"/>
  <sheetViews>
    <sheetView zoomScaleNormal="100" workbookViewId="0">
      <selection sqref="A1:B1"/>
    </sheetView>
  </sheetViews>
  <sheetFormatPr defaultColWidth="9.140625" defaultRowHeight="14.25" x14ac:dyDescent="0.2"/>
  <cols>
    <col min="1" max="1" width="19.42578125" style="10" bestFit="1" customWidth="1"/>
    <col min="2" max="2" width="79.7109375" style="10" customWidth="1"/>
    <col min="3" max="3" width="9.140625" style="10"/>
    <col min="4" max="9" width="18.7109375" style="10" customWidth="1"/>
    <col min="10" max="10" width="9.140625" style="10" customWidth="1"/>
    <col min="11" max="11" width="19.5703125" style="10" customWidth="1"/>
    <col min="12" max="12" width="47.28515625" style="10" customWidth="1"/>
    <col min="13" max="13" width="59.5703125" style="10" customWidth="1"/>
    <col min="14" max="16384" width="9.140625" style="10"/>
  </cols>
  <sheetData>
    <row r="1" spans="1:4" ht="33.950000000000003" customHeight="1" x14ac:dyDescent="0.25">
      <c r="A1" s="291" t="s">
        <v>334</v>
      </c>
      <c r="B1" s="291"/>
    </row>
    <row r="2" spans="1:4" ht="83.25" customHeight="1" x14ac:dyDescent="0.2">
      <c r="A2" s="292" t="s">
        <v>335</v>
      </c>
      <c r="B2" s="292"/>
      <c r="D2" s="14"/>
    </row>
    <row r="3" spans="1:4" ht="15" x14ac:dyDescent="0.2">
      <c r="A3" s="293" t="s">
        <v>336</v>
      </c>
      <c r="B3" s="293"/>
    </row>
    <row r="4" spans="1:4" ht="30" x14ac:dyDescent="0.25">
      <c r="A4" s="4" t="s">
        <v>30</v>
      </c>
      <c r="B4" s="4" t="s">
        <v>337</v>
      </c>
    </row>
    <row r="5" spans="1:4" ht="18.75" x14ac:dyDescent="0.35">
      <c r="A5" s="21">
        <v>1</v>
      </c>
      <c r="B5" s="23" t="s">
        <v>338</v>
      </c>
    </row>
    <row r="6" spans="1:4" ht="18.75" x14ac:dyDescent="0.35">
      <c r="A6" s="21">
        <v>2</v>
      </c>
      <c r="B6" s="23" t="s">
        <v>339</v>
      </c>
    </row>
    <row r="7" spans="1:4" ht="18.75" x14ac:dyDescent="0.35">
      <c r="A7" s="21">
        <v>3</v>
      </c>
      <c r="B7" s="23" t="s">
        <v>340</v>
      </c>
    </row>
    <row r="8" spans="1:4" ht="18.75" x14ac:dyDescent="0.35">
      <c r="A8" s="21">
        <v>4</v>
      </c>
      <c r="B8" s="23" t="s">
        <v>341</v>
      </c>
    </row>
    <row r="9" spans="1:4" ht="18.75" x14ac:dyDescent="0.35">
      <c r="A9" s="21">
        <v>5</v>
      </c>
      <c r="B9" s="23" t="s">
        <v>342</v>
      </c>
    </row>
    <row r="10" spans="1:4" ht="18.75" x14ac:dyDescent="0.35">
      <c r="A10" s="21">
        <v>6</v>
      </c>
      <c r="B10" s="23" t="s">
        <v>343</v>
      </c>
    </row>
  </sheetData>
  <mergeCells count="3">
    <mergeCell ref="A3:B3"/>
    <mergeCell ref="A2:B2"/>
    <mergeCell ref="A1:B1"/>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DEC9-6855-41BD-826D-7F8C8AE02FC6}">
  <sheetPr codeName="Sheet9">
    <tabColor theme="7" tint="0.59999389629810485"/>
  </sheetPr>
  <dimension ref="A1:F14"/>
  <sheetViews>
    <sheetView zoomScaleNormal="100" workbookViewId="0">
      <selection sqref="A1:E1"/>
    </sheetView>
  </sheetViews>
  <sheetFormatPr defaultColWidth="9.140625" defaultRowHeight="14.25" x14ac:dyDescent="0.2"/>
  <cols>
    <col min="1" max="1" width="8.5703125" style="10" customWidth="1"/>
    <col min="2" max="2" width="35.85546875" style="10" bestFit="1" customWidth="1"/>
    <col min="3" max="3" width="29.42578125" style="10" customWidth="1"/>
    <col min="4" max="4" width="40.5703125" style="10" customWidth="1"/>
    <col min="5" max="5" width="42.85546875" style="10" customWidth="1"/>
    <col min="6" max="6" width="86.7109375" style="37" customWidth="1"/>
    <col min="7" max="7" width="11.28515625" style="10" bestFit="1" customWidth="1"/>
    <col min="8" max="8" width="9.140625" style="10"/>
    <col min="9" max="9" width="47.28515625" style="10" customWidth="1"/>
    <col min="10" max="10" width="59.5703125" style="10" customWidth="1"/>
    <col min="11" max="16384" width="9.140625" style="10"/>
  </cols>
  <sheetData>
    <row r="1" spans="1:6" ht="15.75" x14ac:dyDescent="0.25">
      <c r="A1" s="291" t="s">
        <v>344</v>
      </c>
      <c r="B1" s="291"/>
      <c r="C1" s="291"/>
      <c r="D1" s="291"/>
      <c r="E1" s="291"/>
      <c r="F1" s="10"/>
    </row>
    <row r="2" spans="1:6" ht="84" customHeight="1" x14ac:dyDescent="0.2">
      <c r="A2" s="274" t="s">
        <v>345</v>
      </c>
      <c r="B2" s="274"/>
      <c r="C2" s="274"/>
      <c r="D2" s="274"/>
      <c r="E2" s="274"/>
      <c r="F2" s="10"/>
    </row>
    <row r="3" spans="1:6" ht="12.75" customHeight="1" x14ac:dyDescent="0.2">
      <c r="A3" s="11"/>
      <c r="B3" s="11"/>
      <c r="C3" s="11"/>
      <c r="D3" s="11"/>
      <c r="E3" s="11"/>
      <c r="F3" s="10"/>
    </row>
    <row r="4" spans="1:6" ht="15" customHeight="1" x14ac:dyDescent="0.2">
      <c r="A4" s="294" t="s">
        <v>346</v>
      </c>
      <c r="B4" s="295"/>
      <c r="C4" s="295"/>
      <c r="D4" s="295"/>
      <c r="E4" s="296"/>
    </row>
    <row r="5" spans="1:6" ht="15" x14ac:dyDescent="0.25">
      <c r="A5" s="4" t="s">
        <v>200</v>
      </c>
      <c r="B5" s="4" t="s">
        <v>347</v>
      </c>
      <c r="C5" s="4" t="s">
        <v>348</v>
      </c>
      <c r="D5" s="4" t="s">
        <v>349</v>
      </c>
      <c r="E5" s="4" t="s">
        <v>350</v>
      </c>
    </row>
    <row r="6" spans="1:6" ht="71.25" x14ac:dyDescent="0.2">
      <c r="A6" s="44">
        <v>1</v>
      </c>
      <c r="B6" s="44" t="s">
        <v>351</v>
      </c>
      <c r="C6" s="44" t="s">
        <v>352</v>
      </c>
      <c r="D6" s="44" t="s">
        <v>353</v>
      </c>
      <c r="E6" s="44" t="s">
        <v>354</v>
      </c>
    </row>
    <row r="7" spans="1:6" ht="42.75" x14ac:dyDescent="0.2">
      <c r="A7" s="44">
        <v>2</v>
      </c>
      <c r="B7" s="44" t="s">
        <v>355</v>
      </c>
      <c r="C7" s="44" t="s">
        <v>356</v>
      </c>
      <c r="D7" s="44" t="s">
        <v>357</v>
      </c>
      <c r="E7" s="44" t="s">
        <v>358</v>
      </c>
    </row>
    <row r="8" spans="1:6" ht="57" x14ac:dyDescent="0.2">
      <c r="A8" s="44">
        <v>3</v>
      </c>
      <c r="B8" s="44" t="s">
        <v>359</v>
      </c>
      <c r="C8" s="44" t="s">
        <v>360</v>
      </c>
      <c r="D8" s="44" t="s">
        <v>361</v>
      </c>
      <c r="E8" s="44" t="s">
        <v>362</v>
      </c>
    </row>
    <row r="10" spans="1:6" ht="15" customHeight="1" x14ac:dyDescent="0.2">
      <c r="A10" s="294" t="s">
        <v>363</v>
      </c>
      <c r="B10" s="295"/>
      <c r="C10" s="295"/>
      <c r="D10" s="295"/>
      <c r="E10" s="296"/>
    </row>
    <row r="11" spans="1:6" ht="15" x14ac:dyDescent="0.25">
      <c r="A11" s="4" t="s">
        <v>200</v>
      </c>
      <c r="B11" s="4" t="s">
        <v>347</v>
      </c>
      <c r="C11" s="4" t="s">
        <v>348</v>
      </c>
      <c r="D11" s="4" t="s">
        <v>349</v>
      </c>
      <c r="E11" s="4" t="s">
        <v>350</v>
      </c>
    </row>
    <row r="12" spans="1:6" ht="57" x14ac:dyDescent="0.2">
      <c r="A12" s="44">
        <v>1</v>
      </c>
      <c r="B12" s="44" t="s">
        <v>364</v>
      </c>
      <c r="C12" s="44" t="s">
        <v>365</v>
      </c>
      <c r="D12" s="55" t="s">
        <v>366</v>
      </c>
      <c r="E12" s="56" t="s">
        <v>367</v>
      </c>
    </row>
    <row r="13" spans="1:6" ht="57" x14ac:dyDescent="0.2">
      <c r="A13" s="44">
        <v>2</v>
      </c>
      <c r="B13" s="44" t="s">
        <v>355</v>
      </c>
      <c r="C13" s="44" t="s">
        <v>368</v>
      </c>
      <c r="D13" s="55" t="s">
        <v>369</v>
      </c>
      <c r="E13" s="56" t="s">
        <v>370</v>
      </c>
    </row>
    <row r="14" spans="1:6" ht="42.75" x14ac:dyDescent="0.2">
      <c r="A14" s="44">
        <v>3</v>
      </c>
      <c r="B14" s="44" t="s">
        <v>359</v>
      </c>
      <c r="C14" s="44" t="s">
        <v>368</v>
      </c>
      <c r="D14" s="55" t="s">
        <v>371</v>
      </c>
      <c r="E14" s="55" t="s">
        <v>372</v>
      </c>
    </row>
  </sheetData>
  <mergeCells count="4">
    <mergeCell ref="A4:E4"/>
    <mergeCell ref="A1:E1"/>
    <mergeCell ref="A2:E2"/>
    <mergeCell ref="A10:E1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A54F-720C-48D0-84BF-18BD23240126}">
  <sheetPr codeName="Sheet10">
    <tabColor theme="7" tint="0.59999389629810485"/>
  </sheetPr>
  <dimension ref="A1:F27"/>
  <sheetViews>
    <sheetView topLeftCell="A2" zoomScaleNormal="100" workbookViewId="0">
      <selection sqref="A1:C1"/>
    </sheetView>
  </sheetViews>
  <sheetFormatPr defaultColWidth="9.140625" defaultRowHeight="14.25" x14ac:dyDescent="0.2"/>
  <cols>
    <col min="1" max="1" width="15.42578125" style="10" bestFit="1" customWidth="1"/>
    <col min="2" max="2" width="38.42578125" style="10" customWidth="1"/>
    <col min="3" max="3" width="103.140625" style="10" bestFit="1" customWidth="1"/>
    <col min="4" max="4" width="9.140625" style="10"/>
    <col min="5" max="5" width="10.140625" style="10" customWidth="1"/>
    <col min="6" max="6" width="11.28515625" style="10" bestFit="1" customWidth="1"/>
    <col min="7" max="7" width="9.140625" style="10"/>
    <col min="8" max="13" width="18.7109375" style="10" customWidth="1"/>
    <col min="14" max="14" width="9.140625" style="10" customWidth="1"/>
    <col min="15" max="15" width="19.5703125" style="10" customWidth="1"/>
    <col min="16" max="16" width="47.28515625" style="10" customWidth="1"/>
    <col min="17" max="17" width="59.5703125" style="10" customWidth="1"/>
    <col min="18" max="16384" width="9.140625" style="10"/>
  </cols>
  <sheetData>
    <row r="1" spans="1:6" ht="15.75" x14ac:dyDescent="0.25">
      <c r="A1" s="273" t="s">
        <v>373</v>
      </c>
      <c r="B1" s="273"/>
      <c r="C1" s="273"/>
      <c r="D1" s="1"/>
      <c r="E1" s="1"/>
      <c r="F1" s="1"/>
    </row>
    <row r="2" spans="1:6" ht="71.25" customHeight="1" x14ac:dyDescent="0.2">
      <c r="A2" s="279" t="s">
        <v>374</v>
      </c>
      <c r="B2" s="279"/>
      <c r="C2" s="279"/>
    </row>
    <row r="3" spans="1:6" ht="12.75" customHeight="1" x14ac:dyDescent="0.2">
      <c r="A3" s="20"/>
      <c r="B3" s="20"/>
      <c r="C3" s="20"/>
    </row>
    <row r="4" spans="1:6" ht="15" x14ac:dyDescent="0.2">
      <c r="A4" s="297" t="s">
        <v>375</v>
      </c>
      <c r="B4" s="298"/>
      <c r="C4" s="299"/>
    </row>
    <row r="5" spans="1:6" ht="15" x14ac:dyDescent="0.25">
      <c r="A5" s="4" t="s">
        <v>200</v>
      </c>
      <c r="B5" s="4" t="s">
        <v>297</v>
      </c>
      <c r="C5" s="8" t="s">
        <v>376</v>
      </c>
    </row>
    <row r="6" spans="1:6" ht="42.75" x14ac:dyDescent="0.2">
      <c r="A6" s="57" t="s">
        <v>377</v>
      </c>
      <c r="B6" s="57" t="s">
        <v>378</v>
      </c>
      <c r="C6" s="58" t="s">
        <v>379</v>
      </c>
    </row>
    <row r="7" spans="1:6" x14ac:dyDescent="0.2">
      <c r="A7" s="57" t="s">
        <v>380</v>
      </c>
      <c r="B7" s="57" t="s">
        <v>381</v>
      </c>
      <c r="C7" s="57" t="s">
        <v>382</v>
      </c>
    </row>
    <row r="8" spans="1:6" x14ac:dyDescent="0.2">
      <c r="A8" s="57" t="s">
        <v>383</v>
      </c>
      <c r="B8" s="57" t="s">
        <v>384</v>
      </c>
      <c r="C8" s="57" t="s">
        <v>385</v>
      </c>
      <c r="F8" s="59"/>
    </row>
    <row r="9" spans="1:6" x14ac:dyDescent="0.2">
      <c r="A9" s="57" t="s">
        <v>386</v>
      </c>
      <c r="B9" s="57" t="s">
        <v>387</v>
      </c>
      <c r="C9" s="57" t="s">
        <v>388</v>
      </c>
      <c r="F9" s="59"/>
    </row>
    <row r="10" spans="1:6" ht="28.5" x14ac:dyDescent="0.2">
      <c r="A10" s="57" t="s">
        <v>389</v>
      </c>
      <c r="B10" s="57" t="s">
        <v>390</v>
      </c>
      <c r="C10" s="58" t="s">
        <v>391</v>
      </c>
      <c r="F10" s="59"/>
    </row>
    <row r="11" spans="1:6" x14ac:dyDescent="0.2">
      <c r="A11" s="57" t="s">
        <v>392</v>
      </c>
      <c r="B11" s="57" t="s">
        <v>393</v>
      </c>
      <c r="C11" s="58" t="s">
        <v>394</v>
      </c>
      <c r="F11" s="59"/>
    </row>
    <row r="12" spans="1:6" ht="42.75" x14ac:dyDescent="0.2">
      <c r="A12" s="57" t="s">
        <v>395</v>
      </c>
      <c r="B12" s="57" t="s">
        <v>396</v>
      </c>
      <c r="C12" s="58" t="s">
        <v>397</v>
      </c>
      <c r="F12" s="59"/>
    </row>
    <row r="13" spans="1:6" x14ac:dyDescent="0.2">
      <c r="A13" s="57" t="s">
        <v>398</v>
      </c>
      <c r="B13" s="57" t="s">
        <v>399</v>
      </c>
      <c r="C13" s="58" t="s">
        <v>400</v>
      </c>
    </row>
    <row r="14" spans="1:6" x14ac:dyDescent="0.2">
      <c r="A14" s="57" t="s">
        <v>401</v>
      </c>
      <c r="B14" s="57" t="s">
        <v>402</v>
      </c>
      <c r="C14" s="58" t="s">
        <v>403</v>
      </c>
    </row>
    <row r="15" spans="1:6" x14ac:dyDescent="0.2">
      <c r="A15" s="57" t="s">
        <v>404</v>
      </c>
      <c r="B15" s="57" t="s">
        <v>405</v>
      </c>
      <c r="C15" s="58" t="s">
        <v>406</v>
      </c>
    </row>
    <row r="16" spans="1:6" x14ac:dyDescent="0.2">
      <c r="A16" s="57" t="s">
        <v>407</v>
      </c>
      <c r="B16" s="57" t="s">
        <v>408</v>
      </c>
      <c r="C16" s="58" t="s">
        <v>409</v>
      </c>
    </row>
    <row r="19" spans="1:3" ht="15" x14ac:dyDescent="0.2">
      <c r="A19" s="297" t="s">
        <v>410</v>
      </c>
      <c r="B19" s="298"/>
      <c r="C19" s="299"/>
    </row>
    <row r="20" spans="1:3" ht="15" x14ac:dyDescent="0.25">
      <c r="A20" s="4" t="s">
        <v>200</v>
      </c>
      <c r="B20" s="4" t="s">
        <v>297</v>
      </c>
      <c r="C20" s="4" t="s">
        <v>376</v>
      </c>
    </row>
    <row r="21" spans="1:3" x14ac:dyDescent="0.2">
      <c r="A21" s="57" t="s">
        <v>411</v>
      </c>
      <c r="B21" s="57" t="s">
        <v>412</v>
      </c>
      <c r="C21" s="58" t="s">
        <v>413</v>
      </c>
    </row>
    <row r="22" spans="1:3" x14ac:dyDescent="0.2">
      <c r="A22" s="57" t="s">
        <v>414</v>
      </c>
      <c r="B22" s="57" t="s">
        <v>415</v>
      </c>
      <c r="C22" s="57" t="s">
        <v>416</v>
      </c>
    </row>
    <row r="23" spans="1:3" x14ac:dyDescent="0.2">
      <c r="A23" s="57" t="s">
        <v>417</v>
      </c>
      <c r="B23" s="57" t="s">
        <v>418</v>
      </c>
      <c r="C23" s="57" t="s">
        <v>419</v>
      </c>
    </row>
    <row r="24" spans="1:3" x14ac:dyDescent="0.2">
      <c r="A24" s="57" t="s">
        <v>420</v>
      </c>
      <c r="B24" s="57" t="s">
        <v>421</v>
      </c>
      <c r="C24" s="57" t="s">
        <v>422</v>
      </c>
    </row>
    <row r="25" spans="1:3" x14ac:dyDescent="0.2">
      <c r="A25" s="57" t="s">
        <v>423</v>
      </c>
      <c r="B25" s="57" t="s">
        <v>424</v>
      </c>
      <c r="C25" s="57" t="s">
        <v>425</v>
      </c>
    </row>
    <row r="26" spans="1:3" x14ac:dyDescent="0.2">
      <c r="A26" s="57" t="s">
        <v>426</v>
      </c>
      <c r="B26" s="57" t="s">
        <v>427</v>
      </c>
      <c r="C26" s="58" t="s">
        <v>428</v>
      </c>
    </row>
    <row r="27" spans="1:3" ht="28.5" x14ac:dyDescent="0.2">
      <c r="A27" s="57" t="s">
        <v>429</v>
      </c>
      <c r="B27" s="58" t="s">
        <v>430</v>
      </c>
      <c r="C27" s="58" t="s">
        <v>431</v>
      </c>
    </row>
  </sheetData>
  <mergeCells count="4">
    <mergeCell ref="A1:C1"/>
    <mergeCell ref="A2:C2"/>
    <mergeCell ref="A4:C4"/>
    <mergeCell ref="A19:C1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024B-E388-4122-A9D9-50C7557E43DB}">
  <sheetPr>
    <tabColor theme="7" tint="0.59999389629810485"/>
  </sheetPr>
  <dimension ref="A1:F34"/>
  <sheetViews>
    <sheetView topLeftCell="A15" zoomScaleNormal="100" workbookViewId="0">
      <selection activeCell="E20" sqref="E20"/>
    </sheetView>
  </sheetViews>
  <sheetFormatPr defaultColWidth="9.140625" defaultRowHeight="14.25" x14ac:dyDescent="0.2"/>
  <cols>
    <col min="1" max="2" width="23" style="10" customWidth="1"/>
    <col min="3" max="3" width="103.140625" style="10" bestFit="1" customWidth="1"/>
    <col min="4" max="4" width="42.28515625" style="10" customWidth="1"/>
    <col min="5" max="5" width="62.28515625" style="10" customWidth="1"/>
    <col min="6" max="6" width="11.28515625" style="10" bestFit="1" customWidth="1"/>
    <col min="7" max="7" width="9.140625" style="10"/>
    <col min="8" max="13" width="18.7109375" style="10" customWidth="1"/>
    <col min="14" max="14" width="9.140625" style="10" customWidth="1"/>
    <col min="15" max="15" width="19.5703125" style="10" customWidth="1"/>
    <col min="16" max="16" width="47.28515625" style="10" customWidth="1"/>
    <col min="17" max="17" width="59.5703125" style="10" customWidth="1"/>
    <col min="18" max="16384" width="9.140625" style="10"/>
  </cols>
  <sheetData>
    <row r="1" spans="1:6" ht="15.75" x14ac:dyDescent="0.25">
      <c r="A1" s="34" t="s">
        <v>432</v>
      </c>
      <c r="B1" s="34"/>
      <c r="C1" s="34"/>
      <c r="D1" s="1"/>
      <c r="E1" s="1"/>
      <c r="F1" s="1"/>
    </row>
    <row r="2" spans="1:6" ht="135" customHeight="1" x14ac:dyDescent="0.2">
      <c r="A2" s="274" t="s">
        <v>433</v>
      </c>
      <c r="B2" s="274"/>
      <c r="C2" s="274"/>
      <c r="D2" s="274"/>
      <c r="E2" s="37"/>
    </row>
    <row r="3" spans="1:6" ht="15.75" customHeight="1" x14ac:dyDescent="0.2">
      <c r="A3" s="11"/>
      <c r="B3" s="11"/>
      <c r="C3" s="11"/>
      <c r="D3" s="11"/>
      <c r="E3" s="37"/>
    </row>
    <row r="4" spans="1:6" ht="15" x14ac:dyDescent="0.2">
      <c r="A4" s="60"/>
      <c r="B4" s="297" t="s">
        <v>434</v>
      </c>
      <c r="C4" s="298"/>
      <c r="D4" s="299"/>
    </row>
    <row r="5" spans="1:6" ht="30" x14ac:dyDescent="0.25">
      <c r="A5" s="60"/>
      <c r="B5" s="4" t="s">
        <v>435</v>
      </c>
      <c r="C5" s="4" t="s">
        <v>436</v>
      </c>
      <c r="D5" s="4" t="s">
        <v>437</v>
      </c>
    </row>
    <row r="6" spans="1:6" ht="28.5" x14ac:dyDescent="0.2">
      <c r="B6" s="57">
        <v>10</v>
      </c>
      <c r="C6" s="58" t="s">
        <v>438</v>
      </c>
      <c r="D6" s="58" t="s">
        <v>439</v>
      </c>
    </row>
    <row r="7" spans="1:6" ht="57" x14ac:dyDescent="0.2">
      <c r="B7" s="57">
        <v>20</v>
      </c>
      <c r="C7" s="58" t="s">
        <v>440</v>
      </c>
      <c r="D7" s="58" t="s">
        <v>439</v>
      </c>
    </row>
    <row r="8" spans="1:6" ht="28.5" x14ac:dyDescent="0.2">
      <c r="B8" s="57">
        <v>30</v>
      </c>
      <c r="C8" s="58" t="s">
        <v>441</v>
      </c>
      <c r="D8" s="58" t="s">
        <v>442</v>
      </c>
    </row>
    <row r="9" spans="1:6" x14ac:dyDescent="0.2">
      <c r="B9" s="57">
        <v>40</v>
      </c>
      <c r="C9" s="57" t="s">
        <v>443</v>
      </c>
      <c r="D9" s="58" t="s">
        <v>444</v>
      </c>
      <c r="E9" s="37"/>
    </row>
    <row r="10" spans="1:6" x14ac:dyDescent="0.2">
      <c r="B10" s="40"/>
      <c r="C10" s="40"/>
      <c r="D10" s="40"/>
    </row>
    <row r="11" spans="1:6" ht="15" x14ac:dyDescent="0.2">
      <c r="B11" s="297" t="s">
        <v>445</v>
      </c>
      <c r="C11" s="298"/>
      <c r="D11" s="299"/>
    </row>
    <row r="12" spans="1:6" ht="30" x14ac:dyDescent="0.25">
      <c r="B12" s="4" t="s">
        <v>435</v>
      </c>
      <c r="C12" s="4" t="s">
        <v>436</v>
      </c>
      <c r="D12" s="4" t="s">
        <v>437</v>
      </c>
    </row>
    <row r="13" spans="1:6" x14ac:dyDescent="0.2">
      <c r="B13" s="57">
        <v>10</v>
      </c>
      <c r="C13" s="57" t="s">
        <v>446</v>
      </c>
      <c r="D13" s="61" t="s">
        <v>447</v>
      </c>
    </row>
    <row r="14" spans="1:6" x14ac:dyDescent="0.2">
      <c r="B14" s="57">
        <v>20</v>
      </c>
      <c r="C14" s="57" t="s">
        <v>448</v>
      </c>
      <c r="D14" s="61" t="s">
        <v>444</v>
      </c>
      <c r="E14" s="37"/>
    </row>
    <row r="15" spans="1:6" x14ac:dyDescent="0.2">
      <c r="B15" s="57">
        <v>30</v>
      </c>
      <c r="C15" s="58" t="s">
        <v>449</v>
      </c>
      <c r="D15" s="61" t="s">
        <v>447</v>
      </c>
    </row>
    <row r="17" spans="1:5" ht="15" x14ac:dyDescent="0.2">
      <c r="A17" s="297" t="s">
        <v>450</v>
      </c>
      <c r="B17" s="298"/>
      <c r="C17" s="298"/>
      <c r="D17" s="299"/>
    </row>
    <row r="18" spans="1:5" ht="30" x14ac:dyDescent="0.25">
      <c r="A18" s="4" t="s">
        <v>451</v>
      </c>
      <c r="B18" s="4" t="s">
        <v>452</v>
      </c>
      <c r="C18" s="4" t="s">
        <v>436</v>
      </c>
      <c r="D18" s="4" t="s">
        <v>453</v>
      </c>
    </row>
    <row r="19" spans="1:5" ht="28.5" x14ac:dyDescent="0.2">
      <c r="A19" s="57">
        <v>11</v>
      </c>
      <c r="B19" s="57">
        <v>10</v>
      </c>
      <c r="C19" s="58" t="s">
        <v>438</v>
      </c>
      <c r="D19" s="58" t="s">
        <v>454</v>
      </c>
    </row>
    <row r="20" spans="1:5" ht="28.5" x14ac:dyDescent="0.2">
      <c r="A20" s="57">
        <v>12</v>
      </c>
      <c r="B20" s="57">
        <v>10</v>
      </c>
      <c r="C20" s="58" t="s">
        <v>438</v>
      </c>
      <c r="D20" s="58" t="s">
        <v>455</v>
      </c>
    </row>
    <row r="21" spans="1:5" ht="57" x14ac:dyDescent="0.2">
      <c r="A21" s="57">
        <v>21</v>
      </c>
      <c r="B21" s="57">
        <v>20</v>
      </c>
      <c r="C21" s="58" t="s">
        <v>440</v>
      </c>
      <c r="D21" s="58" t="s">
        <v>454</v>
      </c>
    </row>
    <row r="22" spans="1:5" ht="57" x14ac:dyDescent="0.2">
      <c r="A22" s="57">
        <v>22</v>
      </c>
      <c r="B22" s="57">
        <v>20</v>
      </c>
      <c r="C22" s="58" t="s">
        <v>440</v>
      </c>
      <c r="D22" s="58" t="s">
        <v>455</v>
      </c>
    </row>
    <row r="23" spans="1:5" ht="28.5" x14ac:dyDescent="0.2">
      <c r="A23" s="57">
        <v>31</v>
      </c>
      <c r="B23" s="57">
        <v>30</v>
      </c>
      <c r="C23" s="58" t="s">
        <v>456</v>
      </c>
      <c r="D23" s="58" t="s">
        <v>457</v>
      </c>
    </row>
    <row r="24" spans="1:5" ht="28.5" x14ac:dyDescent="0.2">
      <c r="A24" s="57">
        <v>32</v>
      </c>
      <c r="B24" s="57">
        <v>30</v>
      </c>
      <c r="C24" s="58" t="s">
        <v>456</v>
      </c>
      <c r="D24" s="58" t="s">
        <v>458</v>
      </c>
    </row>
    <row r="25" spans="1:5" ht="28.5" x14ac:dyDescent="0.2">
      <c r="A25" s="57">
        <v>41</v>
      </c>
      <c r="B25" s="57">
        <v>40</v>
      </c>
      <c r="C25" s="57" t="s">
        <v>459</v>
      </c>
      <c r="D25" s="58" t="s">
        <v>457</v>
      </c>
      <c r="E25" s="37"/>
    </row>
    <row r="26" spans="1:5" ht="28.5" x14ac:dyDescent="0.2">
      <c r="A26" s="57">
        <v>42</v>
      </c>
      <c r="B26" s="57">
        <v>40</v>
      </c>
      <c r="C26" s="57" t="s">
        <v>459</v>
      </c>
      <c r="D26" s="58" t="s">
        <v>458</v>
      </c>
      <c r="E26" s="37"/>
    </row>
    <row r="28" spans="1:5" ht="15" x14ac:dyDescent="0.2">
      <c r="B28" s="297" t="s">
        <v>460</v>
      </c>
      <c r="C28" s="298"/>
      <c r="D28" s="299"/>
    </row>
    <row r="29" spans="1:5" ht="30" x14ac:dyDescent="0.25">
      <c r="B29" s="4" t="s">
        <v>461</v>
      </c>
      <c r="C29" s="4" t="s">
        <v>436</v>
      </c>
      <c r="D29" s="4" t="s">
        <v>437</v>
      </c>
    </row>
    <row r="30" spans="1:5" x14ac:dyDescent="0.2">
      <c r="B30" s="57">
        <v>10</v>
      </c>
      <c r="C30" s="57" t="s">
        <v>446</v>
      </c>
      <c r="D30" s="62" t="s">
        <v>447</v>
      </c>
    </row>
    <row r="31" spans="1:5" x14ac:dyDescent="0.2">
      <c r="B31" s="57">
        <v>20</v>
      </c>
      <c r="C31" s="57" t="s">
        <v>462</v>
      </c>
      <c r="D31" s="61" t="s">
        <v>463</v>
      </c>
      <c r="E31" s="37"/>
    </row>
    <row r="32" spans="1:5" x14ac:dyDescent="0.2">
      <c r="B32" s="57">
        <v>30</v>
      </c>
      <c r="C32" s="58" t="s">
        <v>449</v>
      </c>
      <c r="D32" s="61" t="s">
        <v>447</v>
      </c>
    </row>
    <row r="33" spans="2:4" x14ac:dyDescent="0.2">
      <c r="B33" s="57">
        <v>41</v>
      </c>
      <c r="C33" s="58" t="s">
        <v>464</v>
      </c>
      <c r="D33" s="62" t="s">
        <v>447</v>
      </c>
    </row>
    <row r="34" spans="2:4" x14ac:dyDescent="0.2">
      <c r="B34" s="57">
        <v>42</v>
      </c>
      <c r="C34" s="58" t="s">
        <v>465</v>
      </c>
      <c r="D34" s="62" t="s">
        <v>447</v>
      </c>
    </row>
  </sheetData>
  <mergeCells count="5">
    <mergeCell ref="A2:D2"/>
    <mergeCell ref="B11:D11"/>
    <mergeCell ref="A17:D17"/>
    <mergeCell ref="B28:D28"/>
    <mergeCell ref="B4:D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9FEEE-C4C3-4458-9AD6-A7F94A672C7F}">
  <sheetPr>
    <tabColor theme="7" tint="0.59999389629810485"/>
  </sheetPr>
  <dimension ref="A1:F17"/>
  <sheetViews>
    <sheetView zoomScaleNormal="100" workbookViewId="0">
      <selection sqref="A1:C1"/>
    </sheetView>
  </sheetViews>
  <sheetFormatPr defaultColWidth="9.140625" defaultRowHeight="14.25" x14ac:dyDescent="0.2"/>
  <cols>
    <col min="1" max="1" width="19.42578125" style="10" bestFit="1" customWidth="1"/>
    <col min="2" max="2" width="82.28515625" style="10" customWidth="1"/>
    <col min="3" max="3" width="9.140625" style="10"/>
    <col min="4" max="9" width="18.7109375" style="10" customWidth="1"/>
    <col min="10" max="10" width="9.140625" style="10" customWidth="1"/>
    <col min="11" max="11" width="19.5703125" style="10" customWidth="1"/>
    <col min="12" max="12" width="47.28515625" style="10" customWidth="1"/>
    <col min="13" max="13" width="59.5703125" style="10" customWidth="1"/>
    <col min="14" max="16384" width="9.140625" style="10"/>
  </cols>
  <sheetData>
    <row r="1" spans="1:6" ht="15.75" x14ac:dyDescent="0.25">
      <c r="A1" s="273" t="s">
        <v>466</v>
      </c>
      <c r="B1" s="273"/>
      <c r="C1" s="273"/>
      <c r="D1" s="1"/>
      <c r="E1" s="1"/>
      <c r="F1" s="1"/>
    </row>
    <row r="2" spans="1:6" ht="238.5" customHeight="1" x14ac:dyDescent="0.2">
      <c r="A2" s="292" t="s">
        <v>467</v>
      </c>
      <c r="B2" s="292"/>
      <c r="D2" s="14"/>
    </row>
    <row r="3" spans="1:6" ht="13.5" customHeight="1" x14ac:dyDescent="0.2">
      <c r="A3" s="20"/>
      <c r="B3" s="20"/>
      <c r="D3" s="14"/>
    </row>
    <row r="4" spans="1:6" ht="15" x14ac:dyDescent="0.2">
      <c r="A4" s="293" t="s">
        <v>468</v>
      </c>
      <c r="B4" s="293"/>
    </row>
    <row r="5" spans="1:6" ht="15" x14ac:dyDescent="0.25">
      <c r="A5" s="4" t="s">
        <v>469</v>
      </c>
      <c r="B5" s="4" t="s">
        <v>470</v>
      </c>
    </row>
    <row r="6" spans="1:6" x14ac:dyDescent="0.2">
      <c r="A6" s="21">
        <v>1</v>
      </c>
      <c r="B6" s="23" t="s">
        <v>471</v>
      </c>
    </row>
    <row r="7" spans="1:6" x14ac:dyDescent="0.2">
      <c r="A7" s="21">
        <v>2</v>
      </c>
      <c r="B7" s="23" t="s">
        <v>472</v>
      </c>
    </row>
    <row r="8" spans="1:6" x14ac:dyDescent="0.2">
      <c r="A8" s="21">
        <v>3</v>
      </c>
      <c r="B8" s="23" t="s">
        <v>473</v>
      </c>
    </row>
    <row r="9" spans="1:6" x14ac:dyDescent="0.2">
      <c r="A9" s="21">
        <v>4</v>
      </c>
      <c r="B9" s="23" t="s">
        <v>474</v>
      </c>
    </row>
    <row r="10" spans="1:6" x14ac:dyDescent="0.2">
      <c r="A10" s="21">
        <v>5</v>
      </c>
      <c r="B10" s="23" t="s">
        <v>475</v>
      </c>
    </row>
    <row r="11" spans="1:6" x14ac:dyDescent="0.2">
      <c r="A11" s="21">
        <v>6</v>
      </c>
      <c r="B11" s="23" t="s">
        <v>476</v>
      </c>
    </row>
    <row r="12" spans="1:6" x14ac:dyDescent="0.2">
      <c r="A12" s="21">
        <v>7</v>
      </c>
      <c r="B12" s="23" t="s">
        <v>477</v>
      </c>
    </row>
    <row r="13" spans="1:6" x14ac:dyDescent="0.2">
      <c r="A13" s="21">
        <v>8</v>
      </c>
      <c r="B13" s="23" t="s">
        <v>478</v>
      </c>
    </row>
    <row r="14" spans="1:6" x14ac:dyDescent="0.2">
      <c r="A14" s="21">
        <v>9</v>
      </c>
      <c r="B14" s="23" t="s">
        <v>479</v>
      </c>
    </row>
    <row r="15" spans="1:6" x14ac:dyDescent="0.2">
      <c r="A15" s="21" t="s">
        <v>480</v>
      </c>
      <c r="B15" s="63" t="s">
        <v>481</v>
      </c>
    </row>
    <row r="16" spans="1:6" x14ac:dyDescent="0.2">
      <c r="A16" s="21" t="s">
        <v>482</v>
      </c>
      <c r="B16" s="63" t="s">
        <v>483</v>
      </c>
    </row>
    <row r="17" s="10" customFormat="1" x14ac:dyDescent="0.2"/>
  </sheetData>
  <mergeCells count="3">
    <mergeCell ref="A2:B2"/>
    <mergeCell ref="A4:B4"/>
    <mergeCell ref="A1:C1"/>
  </mergeCell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86282-A606-4233-9A3D-D0FEB63C183F}">
  <sheetPr>
    <tabColor theme="7" tint="0.59999389629810485"/>
  </sheetPr>
  <dimension ref="A1:G47"/>
  <sheetViews>
    <sheetView zoomScaleNormal="100" workbookViewId="0">
      <selection sqref="A1:C1"/>
    </sheetView>
  </sheetViews>
  <sheetFormatPr defaultColWidth="9.140625" defaultRowHeight="14.25" x14ac:dyDescent="0.2"/>
  <cols>
    <col min="1" max="1" width="19.42578125" style="10" bestFit="1" customWidth="1"/>
    <col min="2" max="2" width="40.7109375" style="10" customWidth="1"/>
    <col min="3" max="3" width="30.42578125" style="10" customWidth="1"/>
    <col min="4" max="5" width="18.7109375" style="10" customWidth="1"/>
    <col min="6" max="7" width="25.7109375" style="10" customWidth="1"/>
    <col min="8" max="9" width="18.7109375" style="10" customWidth="1"/>
    <col min="10" max="10" width="9.140625" style="10" customWidth="1"/>
    <col min="11" max="11" width="19.5703125" style="10" customWidth="1"/>
    <col min="12" max="12" width="47.28515625" style="10" customWidth="1"/>
    <col min="13" max="13" width="59.5703125" style="10" customWidth="1"/>
    <col min="14" max="16384" width="9.140625" style="10"/>
  </cols>
  <sheetData>
    <row r="1" spans="1:6" s="13" customFormat="1" ht="15.75" x14ac:dyDescent="0.25">
      <c r="A1" s="273" t="s">
        <v>484</v>
      </c>
      <c r="B1" s="273"/>
      <c r="C1" s="273"/>
      <c r="D1" s="1"/>
      <c r="E1" s="1"/>
      <c r="F1" s="1"/>
    </row>
    <row r="2" spans="1:6" ht="216.75" customHeight="1" x14ac:dyDescent="0.2">
      <c r="A2" s="274" t="s">
        <v>485</v>
      </c>
      <c r="B2" s="274"/>
      <c r="C2" s="274"/>
      <c r="D2" s="14"/>
    </row>
    <row r="3" spans="1:6" ht="13.5" customHeight="1" x14ac:dyDescent="0.2">
      <c r="A3" s="11"/>
      <c r="B3" s="11"/>
      <c r="C3" s="11"/>
      <c r="D3" s="14"/>
    </row>
    <row r="4" spans="1:6" ht="13.5" customHeight="1" x14ac:dyDescent="0.2">
      <c r="A4" s="19" t="s">
        <v>486</v>
      </c>
      <c r="B4" s="19"/>
      <c r="C4" s="20"/>
      <c r="D4" s="14"/>
    </row>
    <row r="5" spans="1:6" ht="15" x14ac:dyDescent="0.2">
      <c r="A5" s="297" t="s">
        <v>487</v>
      </c>
      <c r="B5" s="298"/>
      <c r="C5" s="299"/>
    </row>
    <row r="6" spans="1:6" ht="15" x14ac:dyDescent="0.25">
      <c r="A6" s="4" t="s">
        <v>488</v>
      </c>
      <c r="B6" s="4" t="s">
        <v>489</v>
      </c>
      <c r="C6" s="4" t="s">
        <v>490</v>
      </c>
    </row>
    <row r="7" spans="1:6" x14ac:dyDescent="0.2">
      <c r="A7" s="21" t="s">
        <v>491</v>
      </c>
      <c r="B7" s="22">
        <v>2050</v>
      </c>
      <c r="C7" s="22" t="s">
        <v>492</v>
      </c>
    </row>
    <row r="8" spans="1:6" ht="28.5" x14ac:dyDescent="0.2">
      <c r="A8" s="21" t="s">
        <v>493</v>
      </c>
      <c r="B8" s="22" t="s">
        <v>494</v>
      </c>
      <c r="C8" s="22" t="s">
        <v>495</v>
      </c>
    </row>
    <row r="9" spans="1:6" x14ac:dyDescent="0.2">
      <c r="A9" s="21" t="s">
        <v>496</v>
      </c>
      <c r="B9" s="22" t="s">
        <v>497</v>
      </c>
      <c r="C9" s="22" t="s">
        <v>492</v>
      </c>
    </row>
    <row r="10" spans="1:6" x14ac:dyDescent="0.2">
      <c r="A10" s="21" t="s">
        <v>498</v>
      </c>
      <c r="B10" s="22" t="s">
        <v>499</v>
      </c>
      <c r="C10" s="22" t="s">
        <v>500</v>
      </c>
    </row>
    <row r="13" spans="1:6" ht="15" x14ac:dyDescent="0.2">
      <c r="A13" s="293" t="s">
        <v>501</v>
      </c>
      <c r="B13" s="293"/>
    </row>
    <row r="14" spans="1:6" ht="15" x14ac:dyDescent="0.25">
      <c r="A14" s="4" t="s">
        <v>502</v>
      </c>
      <c r="B14" s="4" t="s">
        <v>503</v>
      </c>
    </row>
    <row r="15" spans="1:6" x14ac:dyDescent="0.2">
      <c r="A15" s="21">
        <v>1</v>
      </c>
      <c r="B15" s="23" t="s">
        <v>504</v>
      </c>
    </row>
    <row r="16" spans="1:6" x14ac:dyDescent="0.2">
      <c r="A16" s="21">
        <v>2</v>
      </c>
      <c r="B16" s="23" t="s">
        <v>505</v>
      </c>
    </row>
    <row r="17" spans="1:7" x14ac:dyDescent="0.2">
      <c r="A17" s="21">
        <v>3</v>
      </c>
      <c r="B17" s="23" t="s">
        <v>506</v>
      </c>
    </row>
    <row r="18" spans="1:7" x14ac:dyDescent="0.2">
      <c r="A18" s="21">
        <v>4</v>
      </c>
      <c r="B18" s="23" t="s">
        <v>507</v>
      </c>
    </row>
    <row r="19" spans="1:7" x14ac:dyDescent="0.2">
      <c r="A19" s="21">
        <v>5</v>
      </c>
      <c r="B19" s="23" t="s">
        <v>508</v>
      </c>
    </row>
    <row r="20" spans="1:7" x14ac:dyDescent="0.2">
      <c r="A20" s="21">
        <v>6</v>
      </c>
      <c r="B20" s="23" t="s">
        <v>509</v>
      </c>
    </row>
    <row r="21" spans="1:7" x14ac:dyDescent="0.2">
      <c r="A21" s="21">
        <v>7</v>
      </c>
      <c r="B21" s="23" t="s">
        <v>510</v>
      </c>
    </row>
    <row r="22" spans="1:7" x14ac:dyDescent="0.2">
      <c r="A22" s="21">
        <v>8</v>
      </c>
      <c r="B22" s="23" t="s">
        <v>511</v>
      </c>
    </row>
    <row r="23" spans="1:7" x14ac:dyDescent="0.2">
      <c r="A23" s="21">
        <v>9</v>
      </c>
      <c r="B23" s="23" t="s">
        <v>512</v>
      </c>
    </row>
    <row r="24" spans="1:7" x14ac:dyDescent="0.2">
      <c r="A24" s="21">
        <v>10</v>
      </c>
      <c r="B24" s="23" t="s">
        <v>513</v>
      </c>
    </row>
    <row r="28" spans="1:7" ht="15" x14ac:dyDescent="0.2">
      <c r="A28" s="19" t="s">
        <v>514</v>
      </c>
    </row>
    <row r="29" spans="1:7" ht="15" x14ac:dyDescent="0.2">
      <c r="A29" s="297" t="s">
        <v>515</v>
      </c>
      <c r="B29" s="298"/>
      <c r="C29" s="299"/>
      <c r="E29" s="297" t="s">
        <v>516</v>
      </c>
      <c r="F29" s="298"/>
      <c r="G29" s="299"/>
    </row>
    <row r="30" spans="1:7" ht="30" x14ac:dyDescent="0.25">
      <c r="A30" s="4" t="s">
        <v>488</v>
      </c>
      <c r="B30" s="4" t="s">
        <v>517</v>
      </c>
      <c r="C30" s="4" t="s">
        <v>518</v>
      </c>
      <c r="E30" s="4" t="s">
        <v>488</v>
      </c>
      <c r="F30" s="4" t="s">
        <v>519</v>
      </c>
      <c r="G30" s="4" t="s">
        <v>520</v>
      </c>
    </row>
    <row r="31" spans="1:7" ht="28.5" x14ac:dyDescent="0.2">
      <c r="A31" s="21" t="s">
        <v>521</v>
      </c>
      <c r="B31" s="22" t="s">
        <v>522</v>
      </c>
      <c r="C31" s="22" t="s">
        <v>522</v>
      </c>
      <c r="E31" s="21" t="s">
        <v>523</v>
      </c>
      <c r="F31" s="22" t="s">
        <v>524</v>
      </c>
      <c r="G31" s="22" t="s">
        <v>525</v>
      </c>
    </row>
    <row r="32" spans="1:7" x14ac:dyDescent="0.2">
      <c r="A32" s="21" t="s">
        <v>523</v>
      </c>
      <c r="B32" s="22" t="s">
        <v>524</v>
      </c>
      <c r="C32" s="22" t="s">
        <v>525</v>
      </c>
      <c r="E32" s="21" t="s">
        <v>526</v>
      </c>
      <c r="F32" s="22" t="s">
        <v>500</v>
      </c>
      <c r="G32" s="22" t="s">
        <v>500</v>
      </c>
    </row>
    <row r="33" spans="1:7" x14ac:dyDescent="0.2">
      <c r="A33" s="21" t="s">
        <v>526</v>
      </c>
      <c r="B33" s="22" t="s">
        <v>500</v>
      </c>
      <c r="C33" s="22" t="s">
        <v>500</v>
      </c>
      <c r="E33" s="21" t="s">
        <v>498</v>
      </c>
      <c r="F33" s="26" t="s">
        <v>527</v>
      </c>
      <c r="G33" s="26" t="s">
        <v>527</v>
      </c>
    </row>
    <row r="34" spans="1:7" x14ac:dyDescent="0.2">
      <c r="A34" s="21" t="s">
        <v>498</v>
      </c>
      <c r="B34" s="22" t="s">
        <v>528</v>
      </c>
      <c r="C34" s="22" t="s">
        <v>528</v>
      </c>
    </row>
    <row r="37" spans="1:7" ht="15" x14ac:dyDescent="0.2">
      <c r="A37" s="293" t="s">
        <v>529</v>
      </c>
      <c r="B37" s="293"/>
    </row>
    <row r="38" spans="1:7" ht="15" x14ac:dyDescent="0.25">
      <c r="A38" s="4" t="s">
        <v>502</v>
      </c>
      <c r="B38" s="4" t="s">
        <v>530</v>
      </c>
    </row>
    <row r="39" spans="1:7" x14ac:dyDescent="0.2">
      <c r="A39" s="21">
        <v>1</v>
      </c>
      <c r="B39" s="23" t="s">
        <v>531</v>
      </c>
    </row>
    <row r="40" spans="1:7" x14ac:dyDescent="0.2">
      <c r="A40" s="21">
        <v>2</v>
      </c>
      <c r="B40" s="23" t="s">
        <v>532</v>
      </c>
    </row>
    <row r="41" spans="1:7" x14ac:dyDescent="0.2">
      <c r="A41" s="21">
        <v>3</v>
      </c>
      <c r="B41" s="23" t="s">
        <v>533</v>
      </c>
    </row>
    <row r="42" spans="1:7" x14ac:dyDescent="0.2">
      <c r="A42" s="21">
        <v>4</v>
      </c>
      <c r="B42" s="23" t="s">
        <v>534</v>
      </c>
    </row>
    <row r="43" spans="1:7" x14ac:dyDescent="0.2">
      <c r="A43" s="21">
        <v>5</v>
      </c>
      <c r="B43" s="23" t="s">
        <v>535</v>
      </c>
    </row>
    <row r="44" spans="1:7" x14ac:dyDescent="0.2">
      <c r="A44" s="21">
        <v>6</v>
      </c>
      <c r="B44" s="23" t="s">
        <v>536</v>
      </c>
    </row>
    <row r="45" spans="1:7" x14ac:dyDescent="0.2">
      <c r="A45" s="21">
        <v>7</v>
      </c>
      <c r="B45" s="23" t="s">
        <v>537</v>
      </c>
    </row>
    <row r="46" spans="1:7" x14ac:dyDescent="0.2">
      <c r="A46" s="21">
        <v>8</v>
      </c>
      <c r="B46" s="23" t="s">
        <v>538</v>
      </c>
    </row>
    <row r="47" spans="1:7" x14ac:dyDescent="0.2">
      <c r="A47" s="21">
        <v>9</v>
      </c>
      <c r="B47" s="23" t="s">
        <v>539</v>
      </c>
    </row>
  </sheetData>
  <mergeCells count="7">
    <mergeCell ref="E29:G29"/>
    <mergeCell ref="A1:C1"/>
    <mergeCell ref="A13:B13"/>
    <mergeCell ref="A37:B37"/>
    <mergeCell ref="A5:C5"/>
    <mergeCell ref="A2:C2"/>
    <mergeCell ref="A29:C2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554-C3DD-4062-8573-2DDC70443E4D}">
  <sheetPr>
    <tabColor theme="9" tint="-0.249977111117893"/>
  </sheetPr>
  <dimension ref="A1:S111"/>
  <sheetViews>
    <sheetView zoomScaleNormal="100" workbookViewId="0">
      <selection sqref="A1:O1"/>
    </sheetView>
  </sheetViews>
  <sheetFormatPr defaultColWidth="9.140625" defaultRowHeight="14.25" x14ac:dyDescent="0.2"/>
  <cols>
    <col min="1" max="1" width="21.28515625" style="10" customWidth="1"/>
    <col min="2" max="2" width="15.28515625" style="10" customWidth="1"/>
    <col min="3" max="3" width="11" style="10" customWidth="1"/>
    <col min="4" max="4" width="13.7109375" style="10" customWidth="1"/>
    <col min="5" max="5" width="10.5703125" style="10" customWidth="1"/>
    <col min="6" max="6" width="13.42578125" style="10" customWidth="1"/>
    <col min="7" max="7" width="20.28515625" style="10" customWidth="1"/>
    <col min="8" max="8" width="19.28515625" style="10" customWidth="1"/>
    <col min="9" max="9" width="18.85546875" style="10" customWidth="1"/>
    <col min="10" max="10" width="22.42578125" style="10" customWidth="1"/>
    <col min="11" max="11" width="20.7109375" style="10" customWidth="1"/>
    <col min="12" max="12" width="17.5703125" style="10" customWidth="1"/>
    <col min="13" max="13" width="16.140625" style="10" customWidth="1"/>
    <col min="14" max="14" width="12.28515625" style="10" customWidth="1"/>
    <col min="15" max="15" width="12.140625" style="10" customWidth="1"/>
    <col min="16" max="16" width="3.28515625" style="10" customWidth="1"/>
    <col min="17" max="17" width="18.7109375" style="10" customWidth="1"/>
    <col min="18" max="18" width="23.7109375" style="10" customWidth="1"/>
    <col min="19" max="19" width="19" style="10" customWidth="1"/>
    <col min="20" max="20" width="30.5703125" style="10" customWidth="1"/>
    <col min="21" max="16384" width="9.140625" style="10"/>
  </cols>
  <sheetData>
    <row r="1" spans="1:16" ht="15" x14ac:dyDescent="0.25">
      <c r="A1" s="300" t="s">
        <v>540</v>
      </c>
      <c r="B1" s="300"/>
      <c r="C1" s="300"/>
      <c r="D1" s="300"/>
      <c r="E1" s="300"/>
      <c r="F1" s="300"/>
      <c r="G1" s="300"/>
      <c r="H1" s="300"/>
      <c r="I1" s="300"/>
      <c r="J1" s="300"/>
      <c r="K1" s="300"/>
      <c r="L1" s="300"/>
      <c r="M1" s="300"/>
      <c r="N1" s="300"/>
      <c r="O1" s="300"/>
      <c r="P1" s="64"/>
    </row>
    <row r="2" spans="1:16" ht="33" customHeight="1" x14ac:dyDescent="0.2">
      <c r="A2" s="312" t="s">
        <v>541</v>
      </c>
      <c r="B2" s="312"/>
      <c r="C2" s="312"/>
      <c r="D2" s="312"/>
      <c r="E2" s="312"/>
      <c r="F2" s="312"/>
      <c r="G2" s="312"/>
      <c r="H2" s="312"/>
      <c r="I2" s="312"/>
      <c r="J2" s="312"/>
      <c r="K2" s="312"/>
      <c r="L2" s="312"/>
      <c r="M2" s="312"/>
      <c r="N2" s="312"/>
      <c r="O2" s="312"/>
      <c r="P2" s="64"/>
    </row>
    <row r="3" spans="1:16" ht="15" x14ac:dyDescent="0.25">
      <c r="A3" s="300" t="s">
        <v>542</v>
      </c>
      <c r="B3" s="300"/>
      <c r="C3" s="300"/>
      <c r="D3" s="300"/>
      <c r="E3" s="300"/>
      <c r="F3" s="300"/>
      <c r="G3" s="300"/>
      <c r="H3" s="300"/>
      <c r="I3" s="300"/>
      <c r="J3" s="300"/>
      <c r="K3" s="300"/>
      <c r="L3" s="300"/>
      <c r="M3" s="300"/>
      <c r="N3" s="300"/>
      <c r="O3" s="300"/>
      <c r="P3" s="64"/>
    </row>
    <row r="4" spans="1:16" ht="15" customHeight="1" x14ac:dyDescent="0.2">
      <c r="A4" s="313" t="s">
        <v>543</v>
      </c>
      <c r="B4" s="313"/>
      <c r="C4" s="313"/>
      <c r="D4" s="313"/>
      <c r="E4" s="313"/>
      <c r="F4" s="313"/>
      <c r="G4" s="313"/>
      <c r="H4" s="313"/>
      <c r="I4" s="313"/>
      <c r="J4" s="313"/>
      <c r="K4" s="313"/>
      <c r="L4" s="313"/>
      <c r="M4" s="313"/>
      <c r="N4" s="313"/>
      <c r="O4" s="313"/>
      <c r="P4" s="64"/>
    </row>
    <row r="5" spans="1:16" x14ac:dyDescent="0.2">
      <c r="A5" s="313"/>
      <c r="B5" s="313"/>
      <c r="C5" s="313"/>
      <c r="D5" s="313"/>
      <c r="E5" s="313"/>
      <c r="F5" s="313"/>
      <c r="G5" s="313"/>
      <c r="H5" s="313"/>
      <c r="I5" s="313"/>
      <c r="J5" s="313"/>
      <c r="K5" s="313"/>
      <c r="L5" s="313"/>
      <c r="M5" s="313"/>
      <c r="N5" s="313"/>
      <c r="O5" s="313"/>
      <c r="P5" s="64"/>
    </row>
    <row r="6" spans="1:16" x14ac:dyDescent="0.2">
      <c r="A6" s="313"/>
      <c r="B6" s="313"/>
      <c r="C6" s="313"/>
      <c r="D6" s="313"/>
      <c r="E6" s="313"/>
      <c r="F6" s="313"/>
      <c r="G6" s="313"/>
      <c r="H6" s="313"/>
      <c r="I6" s="313"/>
      <c r="J6" s="313"/>
      <c r="K6" s="313"/>
      <c r="L6" s="313"/>
      <c r="M6" s="313"/>
      <c r="N6" s="313"/>
      <c r="O6" s="313"/>
      <c r="P6" s="64"/>
    </row>
    <row r="7" spans="1:16" x14ac:dyDescent="0.2">
      <c r="A7" s="313"/>
      <c r="B7" s="313"/>
      <c r="C7" s="313"/>
      <c r="D7" s="313"/>
      <c r="E7" s="313"/>
      <c r="F7" s="313"/>
      <c r="G7" s="313"/>
      <c r="H7" s="313"/>
      <c r="I7" s="313"/>
      <c r="J7" s="313"/>
      <c r="K7" s="313"/>
      <c r="L7" s="313"/>
      <c r="M7" s="313"/>
      <c r="N7" s="313"/>
      <c r="O7" s="313"/>
      <c r="P7" s="64"/>
    </row>
    <row r="8" spans="1:16" x14ac:dyDescent="0.2">
      <c r="A8" s="313"/>
      <c r="B8" s="313"/>
      <c r="C8" s="313"/>
      <c r="D8" s="313"/>
      <c r="E8" s="313"/>
      <c r="F8" s="313"/>
      <c r="G8" s="313"/>
      <c r="H8" s="313"/>
      <c r="I8" s="313"/>
      <c r="J8" s="313"/>
      <c r="K8" s="313"/>
      <c r="L8" s="313"/>
      <c r="M8" s="313"/>
      <c r="N8" s="313"/>
      <c r="O8" s="313"/>
      <c r="P8" s="64"/>
    </row>
    <row r="9" spans="1:16" x14ac:dyDescent="0.2">
      <c r="A9" s="313"/>
      <c r="B9" s="313"/>
      <c r="C9" s="313"/>
      <c r="D9" s="313"/>
      <c r="E9" s="313"/>
      <c r="F9" s="313"/>
      <c r="G9" s="313"/>
      <c r="H9" s="313"/>
      <c r="I9" s="313"/>
      <c r="J9" s="313"/>
      <c r="K9" s="313"/>
      <c r="L9" s="313"/>
      <c r="M9" s="313"/>
      <c r="N9" s="313"/>
      <c r="O9" s="313"/>
      <c r="P9" s="64"/>
    </row>
    <row r="10" spans="1:16" x14ac:dyDescent="0.2">
      <c r="A10" s="313"/>
      <c r="B10" s="313"/>
      <c r="C10" s="313"/>
      <c r="D10" s="313"/>
      <c r="E10" s="313"/>
      <c r="F10" s="313"/>
      <c r="G10" s="313"/>
      <c r="H10" s="313"/>
      <c r="I10" s="313"/>
      <c r="J10" s="313"/>
      <c r="K10" s="313"/>
      <c r="L10" s="313"/>
      <c r="M10" s="313"/>
      <c r="N10" s="313"/>
      <c r="O10" s="313"/>
      <c r="P10" s="65"/>
    </row>
    <row r="11" spans="1:16" x14ac:dyDescent="0.2">
      <c r="A11" s="313"/>
      <c r="B11" s="313"/>
      <c r="C11" s="313"/>
      <c r="D11" s="313"/>
      <c r="E11" s="313"/>
      <c r="F11" s="313"/>
      <c r="G11" s="313"/>
      <c r="H11" s="313"/>
      <c r="I11" s="313"/>
      <c r="J11" s="313"/>
      <c r="K11" s="313"/>
      <c r="L11" s="313"/>
      <c r="M11" s="313"/>
      <c r="N11" s="313"/>
      <c r="O11" s="313"/>
      <c r="P11" s="64"/>
    </row>
    <row r="12" spans="1:16" ht="15" x14ac:dyDescent="0.25">
      <c r="A12" s="300" t="s">
        <v>544</v>
      </c>
      <c r="B12" s="300"/>
      <c r="C12" s="300"/>
      <c r="D12" s="300"/>
      <c r="E12" s="300"/>
      <c r="F12" s="300"/>
      <c r="G12" s="300"/>
      <c r="H12" s="300"/>
      <c r="I12" s="300"/>
      <c r="J12" s="300"/>
      <c r="K12" s="300"/>
      <c r="L12" s="300"/>
      <c r="M12" s="300"/>
      <c r="N12" s="300"/>
      <c r="O12" s="300"/>
      <c r="P12" s="64"/>
    </row>
    <row r="13" spans="1:16" ht="32.25" customHeight="1" thickBot="1" x14ac:dyDescent="0.25">
      <c r="A13" s="312" t="s">
        <v>545</v>
      </c>
      <c r="B13" s="312"/>
      <c r="C13" s="312"/>
      <c r="D13" s="312"/>
      <c r="E13" s="312"/>
      <c r="F13" s="312"/>
      <c r="G13" s="312"/>
      <c r="H13" s="312"/>
      <c r="I13" s="312"/>
      <c r="J13" s="312"/>
      <c r="K13" s="312"/>
      <c r="L13" s="312"/>
      <c r="M13" s="312"/>
      <c r="N13" s="312"/>
      <c r="O13" s="312"/>
      <c r="P13" s="64"/>
    </row>
    <row r="14" spans="1:16" ht="30" customHeight="1" x14ac:dyDescent="0.2">
      <c r="A14" s="307" t="s">
        <v>546</v>
      </c>
      <c r="B14" s="301" t="s">
        <v>547</v>
      </c>
      <c r="C14" s="302"/>
      <c r="D14" s="303"/>
      <c r="E14" s="323" t="s">
        <v>548</v>
      </c>
      <c r="F14" s="325" t="s">
        <v>549</v>
      </c>
      <c r="G14" s="301" t="s">
        <v>550</v>
      </c>
      <c r="H14" s="302"/>
      <c r="I14" s="303"/>
      <c r="J14" s="327" t="s">
        <v>551</v>
      </c>
      <c r="K14" s="314" t="s">
        <v>552</v>
      </c>
      <c r="L14" s="304" t="s">
        <v>553</v>
      </c>
      <c r="M14" s="305"/>
      <c r="N14" s="315"/>
      <c r="O14" s="316" t="s">
        <v>554</v>
      </c>
      <c r="P14" s="64"/>
    </row>
    <row r="15" spans="1:16" ht="30" x14ac:dyDescent="0.2">
      <c r="A15" s="309"/>
      <c r="B15" s="66" t="s">
        <v>555</v>
      </c>
      <c r="C15" s="67" t="s">
        <v>556</v>
      </c>
      <c r="D15" s="68" t="s">
        <v>557</v>
      </c>
      <c r="E15" s="324"/>
      <c r="F15" s="326"/>
      <c r="G15" s="66" t="s">
        <v>555</v>
      </c>
      <c r="H15" s="67" t="s">
        <v>556</v>
      </c>
      <c r="I15" s="68" t="s">
        <v>558</v>
      </c>
      <c r="J15" s="328"/>
      <c r="K15" s="309"/>
      <c r="L15" s="66" t="s">
        <v>555</v>
      </c>
      <c r="M15" s="67" t="s">
        <v>556</v>
      </c>
      <c r="N15" s="67" t="s">
        <v>558</v>
      </c>
      <c r="O15" s="317"/>
      <c r="P15" s="64"/>
    </row>
    <row r="16" spans="1:16" x14ac:dyDescent="0.2">
      <c r="A16" s="69">
        <v>2024</v>
      </c>
      <c r="B16" s="70">
        <v>0.04</v>
      </c>
      <c r="C16" s="71">
        <v>0.03</v>
      </c>
      <c r="D16" s="72">
        <v>2.5000000000000001E-2</v>
      </c>
      <c r="E16" s="73">
        <v>0.8</v>
      </c>
      <c r="F16" s="74">
        <v>3000000</v>
      </c>
      <c r="G16" s="75">
        <f t="shared" ref="G16:I21" si="0">LN(B16/(1-B16))</f>
        <v>-3.1780538303479453</v>
      </c>
      <c r="H16" s="76">
        <f t="shared" si="0"/>
        <v>-3.4760986898352733</v>
      </c>
      <c r="I16" s="77">
        <f t="shared" si="0"/>
        <v>-3.6635616461296463</v>
      </c>
      <c r="J16" s="78">
        <v>1</v>
      </c>
      <c r="K16" s="79">
        <f t="shared" ref="K16:K21" si="1">1/(1+O16)^J16</f>
        <v>0.90909090909090906</v>
      </c>
      <c r="L16" s="80">
        <f t="shared" ref="L16:N21" si="2">B16*$E16*$F16</f>
        <v>96000</v>
      </c>
      <c r="M16" s="81">
        <f t="shared" si="2"/>
        <v>72000</v>
      </c>
      <c r="N16" s="81">
        <f t="shared" si="2"/>
        <v>60000.000000000015</v>
      </c>
      <c r="O16" s="82">
        <v>0.1</v>
      </c>
      <c r="P16" s="64"/>
    </row>
    <row r="17" spans="1:16" x14ac:dyDescent="0.2">
      <c r="A17" s="69">
        <v>2025</v>
      </c>
      <c r="B17" s="70">
        <v>3.5000000000000003E-2</v>
      </c>
      <c r="C17" s="71">
        <v>2.5000000000000001E-2</v>
      </c>
      <c r="D17" s="72">
        <v>0.02</v>
      </c>
      <c r="E17" s="73">
        <v>0.7</v>
      </c>
      <c r="F17" s="74">
        <v>2500000</v>
      </c>
      <c r="G17" s="75">
        <f t="shared" si="0"/>
        <v>-3.3167800398495721</v>
      </c>
      <c r="H17" s="76">
        <f t="shared" si="0"/>
        <v>-3.6635616461296463</v>
      </c>
      <c r="I17" s="77">
        <f t="shared" si="0"/>
        <v>-3.8918202981106265</v>
      </c>
      <c r="J17" s="78">
        <v>2</v>
      </c>
      <c r="K17" s="79">
        <f t="shared" si="1"/>
        <v>0.82644628099173545</v>
      </c>
      <c r="L17" s="80">
        <f t="shared" si="2"/>
        <v>61250</v>
      </c>
      <c r="M17" s="81">
        <f t="shared" si="2"/>
        <v>43749.999999999993</v>
      </c>
      <c r="N17" s="81">
        <f t="shared" si="2"/>
        <v>35000</v>
      </c>
      <c r="O17" s="82">
        <v>0.1</v>
      </c>
      <c r="P17" s="64"/>
    </row>
    <row r="18" spans="1:16" x14ac:dyDescent="0.2">
      <c r="A18" s="69">
        <v>2026</v>
      </c>
      <c r="B18" s="70">
        <v>0.03</v>
      </c>
      <c r="C18" s="71">
        <v>0.02</v>
      </c>
      <c r="D18" s="72">
        <v>2.5000000000000001E-2</v>
      </c>
      <c r="E18" s="73">
        <v>0.6</v>
      </c>
      <c r="F18" s="74">
        <v>2000000</v>
      </c>
      <c r="G18" s="75">
        <f t="shared" si="0"/>
        <v>-3.4760986898352733</v>
      </c>
      <c r="H18" s="76">
        <f t="shared" si="0"/>
        <v>-3.8918202981106265</v>
      </c>
      <c r="I18" s="77">
        <f t="shared" si="0"/>
        <v>-3.6635616461296463</v>
      </c>
      <c r="J18" s="78">
        <v>3</v>
      </c>
      <c r="K18" s="79">
        <f t="shared" si="1"/>
        <v>0.75131480090157754</v>
      </c>
      <c r="L18" s="80">
        <f t="shared" si="2"/>
        <v>36000</v>
      </c>
      <c r="M18" s="81">
        <f t="shared" si="2"/>
        <v>24000</v>
      </c>
      <c r="N18" s="81">
        <f t="shared" si="2"/>
        <v>30000</v>
      </c>
      <c r="O18" s="82">
        <v>0.1</v>
      </c>
      <c r="P18" s="64"/>
    </row>
    <row r="19" spans="1:16" x14ac:dyDescent="0.2">
      <c r="A19" s="69">
        <v>2027</v>
      </c>
      <c r="B19" s="70">
        <v>2.5000000000000001E-2</v>
      </c>
      <c r="C19" s="71">
        <v>1.4999999999999999E-2</v>
      </c>
      <c r="D19" s="72">
        <v>0.01</v>
      </c>
      <c r="E19" s="73">
        <v>0.5</v>
      </c>
      <c r="F19" s="74">
        <v>1500000</v>
      </c>
      <c r="G19" s="75">
        <f t="shared" si="0"/>
        <v>-3.6635616461296463</v>
      </c>
      <c r="H19" s="76">
        <f t="shared" si="0"/>
        <v>-4.1845914400698785</v>
      </c>
      <c r="I19" s="77">
        <f t="shared" si="0"/>
        <v>-4.5951198501345898</v>
      </c>
      <c r="J19" s="78">
        <v>4</v>
      </c>
      <c r="K19" s="79">
        <f t="shared" si="1"/>
        <v>0.68301345536507052</v>
      </c>
      <c r="L19" s="80">
        <f t="shared" si="2"/>
        <v>18750</v>
      </c>
      <c r="M19" s="81">
        <f t="shared" si="2"/>
        <v>11250</v>
      </c>
      <c r="N19" s="81">
        <f t="shared" si="2"/>
        <v>7500</v>
      </c>
      <c r="O19" s="82">
        <v>0.1</v>
      </c>
      <c r="P19" s="64"/>
    </row>
    <row r="20" spans="1:16" x14ac:dyDescent="0.2">
      <c r="A20" s="69">
        <v>2028</v>
      </c>
      <c r="B20" s="70">
        <v>0.02</v>
      </c>
      <c r="C20" s="71">
        <v>0.01</v>
      </c>
      <c r="D20" s="72">
        <v>5.0000000000000001E-3</v>
      </c>
      <c r="E20" s="73">
        <v>0.5</v>
      </c>
      <c r="F20" s="74">
        <v>1000000</v>
      </c>
      <c r="G20" s="75">
        <f t="shared" si="0"/>
        <v>-3.8918202981106265</v>
      </c>
      <c r="H20" s="76">
        <f t="shared" si="0"/>
        <v>-4.5951198501345898</v>
      </c>
      <c r="I20" s="77">
        <f t="shared" si="0"/>
        <v>-5.2933048247244923</v>
      </c>
      <c r="J20" s="78">
        <v>5</v>
      </c>
      <c r="K20" s="79">
        <f t="shared" si="1"/>
        <v>0.62092132305915493</v>
      </c>
      <c r="L20" s="80">
        <f t="shared" si="2"/>
        <v>10000</v>
      </c>
      <c r="M20" s="81">
        <f t="shared" si="2"/>
        <v>5000</v>
      </c>
      <c r="N20" s="81">
        <f t="shared" si="2"/>
        <v>2500</v>
      </c>
      <c r="O20" s="82">
        <v>0.1</v>
      </c>
      <c r="P20" s="64"/>
    </row>
    <row r="21" spans="1:16" ht="15" thickBot="1" x14ac:dyDescent="0.25">
      <c r="A21" s="69">
        <v>2029</v>
      </c>
      <c r="B21" s="83">
        <v>1.4999999999999999E-2</v>
      </c>
      <c r="C21" s="84">
        <v>5.0000000000000001E-3</v>
      </c>
      <c r="D21" s="85">
        <v>2.5000000000000001E-3</v>
      </c>
      <c r="E21" s="73">
        <v>0.5</v>
      </c>
      <c r="F21" s="74">
        <v>500000</v>
      </c>
      <c r="G21" s="86">
        <f t="shared" si="0"/>
        <v>-4.1845914400698785</v>
      </c>
      <c r="H21" s="87">
        <f t="shared" si="0"/>
        <v>-5.2933048247244923</v>
      </c>
      <c r="I21" s="88">
        <f t="shared" si="0"/>
        <v>-5.9889614168898637</v>
      </c>
      <c r="J21" s="89">
        <v>6</v>
      </c>
      <c r="K21" s="90">
        <f t="shared" si="1"/>
        <v>0.56447393005377722</v>
      </c>
      <c r="L21" s="80">
        <f t="shared" si="2"/>
        <v>3750</v>
      </c>
      <c r="M21" s="81">
        <f t="shared" si="2"/>
        <v>1250</v>
      </c>
      <c r="N21" s="81">
        <f t="shared" si="2"/>
        <v>625</v>
      </c>
      <c r="O21" s="82">
        <v>0.1</v>
      </c>
      <c r="P21" s="64"/>
    </row>
    <row r="22" spans="1:16" ht="45.75" thickBot="1" x14ac:dyDescent="0.25">
      <c r="A22" s="318" t="s">
        <v>559</v>
      </c>
      <c r="B22" s="319"/>
      <c r="C22" s="319"/>
      <c r="D22" s="319"/>
      <c r="E22" s="318"/>
      <c r="F22" s="318"/>
      <c r="G22" s="91"/>
      <c r="H22" s="91"/>
      <c r="I22" s="91"/>
      <c r="J22" s="91"/>
      <c r="K22" s="91"/>
      <c r="L22" s="66" t="s">
        <v>560</v>
      </c>
      <c r="M22" s="67" t="s">
        <v>561</v>
      </c>
      <c r="N22" s="67" t="s">
        <v>562</v>
      </c>
      <c r="O22" s="92" t="s">
        <v>563</v>
      </c>
      <c r="P22" s="64"/>
    </row>
    <row r="23" spans="1:16" ht="15" x14ac:dyDescent="0.2">
      <c r="A23" s="319"/>
      <c r="B23" s="319"/>
      <c r="C23" s="319"/>
      <c r="D23" s="319"/>
      <c r="E23" s="319"/>
      <c r="F23" s="319"/>
      <c r="G23" s="320" t="s">
        <v>564</v>
      </c>
      <c r="H23" s="320"/>
      <c r="I23" s="320"/>
      <c r="J23" s="320"/>
      <c r="K23" s="320"/>
      <c r="L23" s="80">
        <f>SUMPRODUCT(L16:L21,$K16:$K21)</f>
        <v>186072.38757231616</v>
      </c>
      <c r="M23" s="81">
        <f>SUMPRODUCT(M16:M21,$K16:$K21)</f>
        <v>131137.22587029179</v>
      </c>
      <c r="N23" s="81">
        <f>SUMPRODUCT(N16:N21,$K16:$K21)</f>
        <v>113038.21883638216</v>
      </c>
      <c r="O23" s="321">
        <f>SUMPRODUCT(L23:N23,L24:N24)</f>
        <v>162288.42218811542</v>
      </c>
      <c r="P23" s="64"/>
    </row>
    <row r="24" spans="1:16" ht="15.75" thickBot="1" x14ac:dyDescent="0.25">
      <c r="A24" s="319"/>
      <c r="B24" s="319"/>
      <c r="C24" s="319"/>
      <c r="D24" s="319"/>
      <c r="E24" s="319"/>
      <c r="F24" s="319"/>
      <c r="G24" s="93"/>
      <c r="H24" s="93"/>
      <c r="I24" s="93"/>
      <c r="J24" s="93"/>
      <c r="K24" s="93" t="s">
        <v>565</v>
      </c>
      <c r="L24" s="94">
        <v>0.6</v>
      </c>
      <c r="M24" s="95">
        <v>0.3</v>
      </c>
      <c r="N24" s="96">
        <v>0.1</v>
      </c>
      <c r="O24" s="322"/>
      <c r="P24" s="64"/>
    </row>
    <row r="25" spans="1:16" ht="15" x14ac:dyDescent="0.25">
      <c r="A25" s="300" t="s">
        <v>30</v>
      </c>
      <c r="B25" s="300"/>
      <c r="C25" s="300"/>
      <c r="D25" s="300"/>
      <c r="E25" s="300"/>
      <c r="F25" s="300"/>
      <c r="G25" s="300"/>
      <c r="H25" s="300"/>
      <c r="I25" s="300"/>
      <c r="J25" s="300"/>
      <c r="K25" s="300"/>
      <c r="L25" s="300"/>
      <c r="M25" s="300"/>
      <c r="N25" s="300"/>
      <c r="O25" s="300"/>
      <c r="P25" s="64"/>
    </row>
    <row r="26" spans="1:16" ht="16.5" customHeight="1" x14ac:dyDescent="0.2">
      <c r="A26" s="312" t="s">
        <v>566</v>
      </c>
      <c r="B26" s="312"/>
      <c r="C26" s="312"/>
      <c r="D26" s="312"/>
      <c r="E26" s="312"/>
      <c r="F26" s="312"/>
      <c r="G26" s="312"/>
      <c r="H26" s="312"/>
      <c r="I26" s="312"/>
      <c r="J26" s="312"/>
      <c r="K26" s="312"/>
      <c r="L26" s="312"/>
      <c r="M26" s="312"/>
      <c r="N26" s="312"/>
      <c r="O26" s="312"/>
      <c r="P26" s="64"/>
    </row>
    <row r="27" spans="1:16" ht="30" customHeight="1" thickBot="1" x14ac:dyDescent="0.25">
      <c r="A27" s="97"/>
      <c r="B27" s="329" t="s">
        <v>336</v>
      </c>
      <c r="C27" s="330"/>
      <c r="D27" s="330"/>
      <c r="E27" s="97"/>
      <c r="F27" s="331" t="s">
        <v>547</v>
      </c>
      <c r="G27" s="331"/>
      <c r="H27" s="331"/>
      <c r="I27" s="331"/>
      <c r="J27" s="331"/>
      <c r="K27" s="331"/>
      <c r="L27" s="97"/>
      <c r="M27" s="97"/>
      <c r="N27" s="97"/>
      <c r="O27" s="97"/>
      <c r="P27" s="64"/>
    </row>
    <row r="28" spans="1:16" ht="75.75" thickBot="1" x14ac:dyDescent="0.25">
      <c r="A28" s="97"/>
      <c r="B28" s="98" t="s">
        <v>567</v>
      </c>
      <c r="C28" s="99" t="s">
        <v>568</v>
      </c>
      <c r="D28" s="99" t="s">
        <v>569</v>
      </c>
      <c r="E28" s="97"/>
      <c r="F28" s="67"/>
      <c r="G28" s="67" t="s">
        <v>555</v>
      </c>
      <c r="H28" s="67" t="s">
        <v>570</v>
      </c>
      <c r="I28" s="67" t="s">
        <v>557</v>
      </c>
      <c r="J28" s="100" t="s">
        <v>571</v>
      </c>
      <c r="K28" s="67" t="s">
        <v>572</v>
      </c>
      <c r="L28" s="97"/>
      <c r="M28" s="97"/>
      <c r="N28" s="97"/>
      <c r="O28" s="97"/>
      <c r="P28" s="64"/>
    </row>
    <row r="29" spans="1:16" ht="30.75" thickBot="1" x14ac:dyDescent="0.25">
      <c r="A29" s="97"/>
      <c r="B29" s="101">
        <v>1</v>
      </c>
      <c r="C29" s="102">
        <v>0</v>
      </c>
      <c r="D29" s="103">
        <v>6.9999999999999999E-4</v>
      </c>
      <c r="E29" s="97"/>
      <c r="F29" s="67" t="s">
        <v>573</v>
      </c>
      <c r="G29" s="104">
        <f>B16</f>
        <v>0.04</v>
      </c>
      <c r="H29" s="104">
        <f>C16</f>
        <v>0.03</v>
      </c>
      <c r="I29" s="104">
        <f>D16</f>
        <v>2.5000000000000001E-2</v>
      </c>
      <c r="J29" s="332">
        <f>SUMPRODUCT(G29:I29,G30:I30)</f>
        <v>3.5500000000000004E-2</v>
      </c>
      <c r="K29" s="334">
        <v>4</v>
      </c>
      <c r="L29" s="97"/>
      <c r="M29" s="97"/>
      <c r="N29" s="97"/>
      <c r="O29" s="97"/>
      <c r="P29" s="64"/>
    </row>
    <row r="30" spans="1:16" ht="30.75" thickBot="1" x14ac:dyDescent="0.25">
      <c r="A30" s="97"/>
      <c r="B30" s="101">
        <v>2</v>
      </c>
      <c r="C30" s="103">
        <v>6.9999999999999999E-4</v>
      </c>
      <c r="D30" s="103">
        <v>2.5000000000000001E-3</v>
      </c>
      <c r="E30" s="97"/>
      <c r="F30" s="105" t="s">
        <v>565</v>
      </c>
      <c r="G30" s="106">
        <v>0.6</v>
      </c>
      <c r="H30" s="107">
        <v>0.3</v>
      </c>
      <c r="I30" s="108">
        <v>0.1</v>
      </c>
      <c r="J30" s="333"/>
      <c r="K30" s="335"/>
      <c r="L30" s="97"/>
      <c r="M30" s="97"/>
      <c r="N30" s="97"/>
      <c r="O30" s="97"/>
      <c r="P30" s="64"/>
    </row>
    <row r="31" spans="1:16" ht="15" thickBot="1" x14ac:dyDescent="0.25">
      <c r="A31" s="97"/>
      <c r="B31" s="101">
        <v>3</v>
      </c>
      <c r="C31" s="103">
        <v>2.5000000000000001E-3</v>
      </c>
      <c r="D31" s="103">
        <v>0.01</v>
      </c>
      <c r="E31" s="97"/>
      <c r="F31" s="97"/>
      <c r="G31" s="97"/>
      <c r="H31" s="97"/>
      <c r="I31" s="97"/>
      <c r="J31" s="97"/>
      <c r="K31" s="97"/>
      <c r="L31" s="97"/>
      <c r="M31" s="97"/>
      <c r="N31" s="97"/>
      <c r="O31" s="97"/>
      <c r="P31" s="64"/>
    </row>
    <row r="32" spans="1:16" ht="15.75" thickBot="1" x14ac:dyDescent="0.25">
      <c r="A32" s="97"/>
      <c r="B32" s="109">
        <v>4</v>
      </c>
      <c r="C32" s="110">
        <v>0.01</v>
      </c>
      <c r="D32" s="110">
        <v>7.0000000000000007E-2</v>
      </c>
      <c r="E32" s="97"/>
      <c r="F32" s="97"/>
      <c r="G32" s="97"/>
      <c r="H32" s="97"/>
      <c r="I32" s="97"/>
      <c r="J32" s="97"/>
      <c r="K32" s="97"/>
      <c r="L32" s="97"/>
      <c r="M32" s="97"/>
      <c r="N32" s="97"/>
      <c r="O32" s="97"/>
      <c r="P32" s="64"/>
    </row>
    <row r="33" spans="1:19" ht="15" thickBot="1" x14ac:dyDescent="0.25">
      <c r="A33" s="97"/>
      <c r="B33" s="101">
        <v>5</v>
      </c>
      <c r="C33" s="103">
        <v>7.0000000000000007E-2</v>
      </c>
      <c r="D33" s="103">
        <v>0.2</v>
      </c>
      <c r="E33" s="97"/>
      <c r="F33" s="97"/>
      <c r="G33" s="97"/>
      <c r="H33" s="97"/>
      <c r="I33" s="97"/>
      <c r="J33" s="97"/>
      <c r="K33" s="97"/>
      <c r="L33" s="97"/>
      <c r="M33" s="97"/>
      <c r="N33" s="97"/>
      <c r="O33" s="97"/>
      <c r="P33" s="64"/>
    </row>
    <row r="34" spans="1:19" ht="15" thickBot="1" x14ac:dyDescent="0.25">
      <c r="A34" s="97"/>
      <c r="B34" s="101">
        <v>6</v>
      </c>
      <c r="C34" s="103">
        <v>0.2</v>
      </c>
      <c r="D34" s="103">
        <v>1</v>
      </c>
      <c r="E34" s="97"/>
      <c r="F34" s="97"/>
      <c r="G34" s="97"/>
      <c r="H34" s="97"/>
      <c r="I34" s="97"/>
      <c r="J34" s="97"/>
      <c r="K34" s="97"/>
      <c r="L34" s="97"/>
      <c r="M34" s="97"/>
      <c r="N34" s="97"/>
      <c r="O34" s="97"/>
      <c r="P34" s="64"/>
    </row>
    <row r="35" spans="1:19" x14ac:dyDescent="0.2">
      <c r="A35" s="97"/>
      <c r="B35" s="97"/>
      <c r="C35" s="97"/>
      <c r="D35" s="97"/>
      <c r="E35" s="97"/>
      <c r="F35" s="97"/>
      <c r="G35" s="97"/>
      <c r="H35" s="97"/>
      <c r="I35" s="97"/>
      <c r="J35" s="97"/>
      <c r="K35" s="97"/>
      <c r="L35" s="97"/>
      <c r="M35" s="97"/>
      <c r="N35" s="97"/>
      <c r="O35" s="97"/>
      <c r="P35" s="64"/>
    </row>
    <row r="36" spans="1:19" ht="15" x14ac:dyDescent="0.2">
      <c r="A36" s="111"/>
      <c r="B36" s="111"/>
      <c r="C36" s="111"/>
      <c r="D36" s="111"/>
      <c r="E36" s="111"/>
      <c r="F36" s="97"/>
      <c r="G36" s="97"/>
      <c r="H36" s="97"/>
      <c r="I36" s="97"/>
      <c r="J36" s="97"/>
      <c r="K36" s="97"/>
      <c r="L36" s="97"/>
      <c r="M36" s="97"/>
      <c r="N36" s="97"/>
      <c r="O36" s="97"/>
      <c r="P36" s="64"/>
    </row>
    <row r="37" spans="1:19" ht="15.75" thickBot="1" x14ac:dyDescent="0.3">
      <c r="A37" s="300" t="s">
        <v>574</v>
      </c>
      <c r="B37" s="300"/>
      <c r="C37" s="300"/>
      <c r="D37" s="300"/>
      <c r="E37" s="300"/>
      <c r="F37" s="300"/>
      <c r="G37" s="300"/>
      <c r="H37" s="300"/>
      <c r="I37" s="300"/>
      <c r="J37" s="300"/>
      <c r="K37" s="300"/>
      <c r="L37" s="300"/>
      <c r="M37" s="300"/>
      <c r="N37" s="300"/>
      <c r="O37" s="300"/>
      <c r="P37" s="64"/>
    </row>
    <row r="38" spans="1:19" ht="30.75" thickBot="1" x14ac:dyDescent="0.3">
      <c r="A38" s="112" t="s">
        <v>575</v>
      </c>
      <c r="B38" s="147">
        <v>2045</v>
      </c>
      <c r="C38" s="338" t="s">
        <v>576</v>
      </c>
      <c r="D38" s="339"/>
      <c r="E38" s="339"/>
      <c r="F38" s="339"/>
      <c r="G38" s="339"/>
      <c r="H38" s="339"/>
      <c r="I38" s="339"/>
      <c r="J38" s="339"/>
      <c r="K38" s="339"/>
      <c r="L38" s="339"/>
      <c r="M38" s="339"/>
      <c r="N38" s="339"/>
      <c r="O38" s="339"/>
      <c r="P38" s="64"/>
    </row>
    <row r="39" spans="1:19" ht="15.75" thickBot="1" x14ac:dyDescent="0.3">
      <c r="A39" s="300" t="s">
        <v>577</v>
      </c>
      <c r="B39" s="300"/>
      <c r="C39" s="300"/>
      <c r="D39" s="300"/>
      <c r="E39" s="300"/>
      <c r="F39" s="300"/>
      <c r="G39" s="300"/>
      <c r="H39" s="300"/>
      <c r="I39" s="300"/>
      <c r="J39" s="300"/>
      <c r="K39" s="300"/>
      <c r="L39" s="300"/>
      <c r="M39" s="300"/>
      <c r="N39" s="300"/>
      <c r="O39" s="300"/>
      <c r="P39" s="64"/>
    </row>
    <row r="40" spans="1:19" ht="15" customHeight="1" x14ac:dyDescent="0.2">
      <c r="A40" s="307" t="s">
        <v>546</v>
      </c>
      <c r="B40" s="301" t="s">
        <v>578</v>
      </c>
      <c r="C40" s="302"/>
      <c r="D40" s="303"/>
      <c r="E40" s="301" t="s">
        <v>579</v>
      </c>
      <c r="F40" s="302"/>
      <c r="G40" s="303"/>
      <c r="H40" s="301" t="s">
        <v>580</v>
      </c>
      <c r="I40" s="302"/>
      <c r="J40" s="303"/>
      <c r="K40" s="301" t="s">
        <v>581</v>
      </c>
      <c r="L40" s="302"/>
      <c r="M40" s="303"/>
      <c r="N40" s="97"/>
      <c r="O40" s="97"/>
      <c r="P40" s="64"/>
    </row>
    <row r="41" spans="1:19" ht="45" x14ac:dyDescent="0.2">
      <c r="A41" s="309"/>
      <c r="B41" s="66" t="s">
        <v>555</v>
      </c>
      <c r="C41" s="67" t="s">
        <v>556</v>
      </c>
      <c r="D41" s="68" t="s">
        <v>557</v>
      </c>
      <c r="E41" s="66" t="s">
        <v>555</v>
      </c>
      <c r="F41" s="67" t="s">
        <v>556</v>
      </c>
      <c r="G41" s="68" t="s">
        <v>557</v>
      </c>
      <c r="H41" s="66" t="s">
        <v>555</v>
      </c>
      <c r="I41" s="67" t="s">
        <v>556</v>
      </c>
      <c r="J41" s="68" t="s">
        <v>557</v>
      </c>
      <c r="K41" s="66" t="s">
        <v>555</v>
      </c>
      <c r="L41" s="67" t="s">
        <v>556</v>
      </c>
      <c r="M41" s="68" t="s">
        <v>557</v>
      </c>
      <c r="N41" s="97"/>
      <c r="O41" s="97"/>
      <c r="P41" s="64"/>
    </row>
    <row r="42" spans="1:19" x14ac:dyDescent="0.2">
      <c r="A42" s="69">
        <v>2024</v>
      </c>
      <c r="B42" s="70">
        <f>B16</f>
        <v>0.04</v>
      </c>
      <c r="C42" s="71">
        <f t="shared" ref="C42:D42" si="3">C16</f>
        <v>0.03</v>
      </c>
      <c r="D42" s="72">
        <f t="shared" si="3"/>
        <v>2.5000000000000001E-2</v>
      </c>
      <c r="E42" s="70">
        <f>B42</f>
        <v>0.04</v>
      </c>
      <c r="F42" s="71">
        <f t="shared" ref="F42:G42" si="4">C42</f>
        <v>0.03</v>
      </c>
      <c r="G42" s="72">
        <f t="shared" si="4"/>
        <v>2.5000000000000001E-2</v>
      </c>
      <c r="H42" s="70">
        <f>1-E42</f>
        <v>0.96</v>
      </c>
      <c r="I42" s="71">
        <f t="shared" ref="I42:J42" si="5">1-F42</f>
        <v>0.97</v>
      </c>
      <c r="J42" s="72">
        <f t="shared" si="5"/>
        <v>0.97499999999999998</v>
      </c>
      <c r="K42" s="113">
        <f>LN(E42/(1-E42))</f>
        <v>-3.1780538303479453</v>
      </c>
      <c r="L42" s="114">
        <f t="shared" ref="L42:M47" si="6">LN(F42/(1-F42))</f>
        <v>-3.4760986898352733</v>
      </c>
      <c r="M42" s="115">
        <f t="shared" si="6"/>
        <v>-3.6635616461296463</v>
      </c>
      <c r="N42" s="97"/>
      <c r="O42" s="97"/>
      <c r="P42" s="64"/>
      <c r="Q42" s="104"/>
      <c r="R42" s="104"/>
      <c r="S42" s="104"/>
    </row>
    <row r="43" spans="1:19" x14ac:dyDescent="0.2">
      <c r="A43" s="69">
        <v>2025</v>
      </c>
      <c r="B43" s="70">
        <f t="shared" ref="B43:D43" si="7">B17</f>
        <v>3.5000000000000003E-2</v>
      </c>
      <c r="C43" s="71">
        <f t="shared" si="7"/>
        <v>2.5000000000000001E-2</v>
      </c>
      <c r="D43" s="72">
        <f t="shared" si="7"/>
        <v>0.02</v>
      </c>
      <c r="E43" s="70">
        <f>B43/H42</f>
        <v>3.6458333333333336E-2</v>
      </c>
      <c r="F43" s="71">
        <f t="shared" ref="F43:G43" si="8">C43/I42</f>
        <v>2.5773195876288662E-2</v>
      </c>
      <c r="G43" s="72">
        <f t="shared" si="8"/>
        <v>2.0512820512820513E-2</v>
      </c>
      <c r="H43" s="70">
        <f>(1-E43)</f>
        <v>0.96354166666666663</v>
      </c>
      <c r="I43" s="71">
        <f t="shared" ref="I43:J45" si="9">(1-F43)</f>
        <v>0.97422680412371132</v>
      </c>
      <c r="J43" s="72">
        <f t="shared" si="9"/>
        <v>0.97948717948717945</v>
      </c>
      <c r="K43" s="113">
        <f t="shared" ref="K43:K47" si="10">LN(E43/(1-E43))</f>
        <v>-3.2744456760230114</v>
      </c>
      <c r="L43" s="114">
        <f t="shared" si="6"/>
        <v>-3.6323091026255421</v>
      </c>
      <c r="M43" s="115">
        <f t="shared" si="6"/>
        <v>-3.8659790669267391</v>
      </c>
      <c r="N43" s="97"/>
      <c r="O43" s="97"/>
      <c r="P43" s="64"/>
      <c r="Q43" s="104"/>
      <c r="R43" s="104"/>
      <c r="S43" s="104"/>
    </row>
    <row r="44" spans="1:19" x14ac:dyDescent="0.2">
      <c r="A44" s="69">
        <v>2026</v>
      </c>
      <c r="B44" s="70">
        <f t="shared" ref="B44:D44" si="11">B18</f>
        <v>0.03</v>
      </c>
      <c r="C44" s="71">
        <f t="shared" si="11"/>
        <v>0.02</v>
      </c>
      <c r="D44" s="72">
        <f t="shared" si="11"/>
        <v>2.5000000000000001E-2</v>
      </c>
      <c r="E44" s="70">
        <f>B44/PRODUCT(H$42:H43)</f>
        <v>3.2432432432432434E-2</v>
      </c>
      <c r="F44" s="71">
        <f>C44/PRODUCT(I$42:I43)</f>
        <v>2.1164021164021166E-2</v>
      </c>
      <c r="G44" s="72">
        <f>D44/PRODUCT(J$42:J43)</f>
        <v>2.6178010471204192E-2</v>
      </c>
      <c r="H44" s="70">
        <f>(1-E44)</f>
        <v>0.96756756756756757</v>
      </c>
      <c r="I44" s="71">
        <f t="shared" si="9"/>
        <v>0.97883597883597884</v>
      </c>
      <c r="J44" s="72">
        <f t="shared" si="9"/>
        <v>0.97382198952879584</v>
      </c>
      <c r="K44" s="113">
        <f t="shared" si="10"/>
        <v>-3.3956263366127</v>
      </c>
      <c r="L44" s="114">
        <f t="shared" si="6"/>
        <v>-3.8340614639584341</v>
      </c>
      <c r="M44" s="115">
        <f t="shared" si="6"/>
        <v>-3.6163087612791007</v>
      </c>
      <c r="N44" s="97"/>
      <c r="O44" s="97"/>
      <c r="P44" s="64"/>
      <c r="Q44" s="104"/>
      <c r="R44" s="104"/>
      <c r="S44" s="104"/>
    </row>
    <row r="45" spans="1:19" x14ac:dyDescent="0.2">
      <c r="A45" s="69">
        <v>2027</v>
      </c>
      <c r="B45" s="70">
        <f t="shared" ref="B45:D45" si="12">B19</f>
        <v>2.5000000000000001E-2</v>
      </c>
      <c r="C45" s="71">
        <f t="shared" si="12"/>
        <v>1.4999999999999999E-2</v>
      </c>
      <c r="D45" s="72">
        <f t="shared" si="12"/>
        <v>0.01</v>
      </c>
      <c r="E45" s="70">
        <f>B45/PRODUCT(H$42:H44)</f>
        <v>2.7932960893854754E-2</v>
      </c>
      <c r="F45" s="71">
        <f>C45/PRODUCT(I$42:I44)</f>
        <v>1.6216216216216217E-2</v>
      </c>
      <c r="G45" s="72">
        <f>D45/PRODUCT(J$42:J44)</f>
        <v>1.0752688172043012E-2</v>
      </c>
      <c r="H45" s="70">
        <f>(1-E45)</f>
        <v>0.97206703910614523</v>
      </c>
      <c r="I45" s="71">
        <f t="shared" si="9"/>
        <v>0.98378378378378373</v>
      </c>
      <c r="J45" s="72">
        <f t="shared" si="9"/>
        <v>0.989247311827957</v>
      </c>
      <c r="K45" s="113">
        <f t="shared" si="10"/>
        <v>-3.5496173867804286</v>
      </c>
      <c r="L45" s="114">
        <f t="shared" si="6"/>
        <v>-4.105394398408686</v>
      </c>
      <c r="M45" s="115">
        <f t="shared" si="6"/>
        <v>-4.5217885770490405</v>
      </c>
      <c r="N45" s="97"/>
      <c r="O45" s="97"/>
      <c r="P45" s="64"/>
      <c r="Q45" s="104"/>
      <c r="R45" s="104"/>
      <c r="S45" s="104"/>
    </row>
    <row r="46" spans="1:19" x14ac:dyDescent="0.2">
      <c r="A46" s="69">
        <v>2028</v>
      </c>
      <c r="B46" s="70">
        <f t="shared" ref="B46:D46" si="13">B20</f>
        <v>0.02</v>
      </c>
      <c r="C46" s="71">
        <f t="shared" si="13"/>
        <v>0.01</v>
      </c>
      <c r="D46" s="72">
        <f t="shared" si="13"/>
        <v>5.0000000000000001E-3</v>
      </c>
      <c r="E46" s="70">
        <f>B46/PRODUCT(H$42:H45)</f>
        <v>2.298850574712644E-2</v>
      </c>
      <c r="F46" s="71">
        <f>C46/PRODUCT(I$42:I45)</f>
        <v>1.098901098901099E-2</v>
      </c>
      <c r="G46" s="72">
        <f>D46/PRODUCT(J$42:J45)</f>
        <v>5.4347826086956529E-3</v>
      </c>
      <c r="H46" s="70">
        <f>(1-E46)</f>
        <v>0.97701149425287359</v>
      </c>
      <c r="I46" s="71">
        <f t="shared" ref="I46" si="14">(1-F46)</f>
        <v>0.98901098901098905</v>
      </c>
      <c r="J46" s="72">
        <f t="shared" ref="J46" si="15">(1-G46)</f>
        <v>0.99456521739130432</v>
      </c>
      <c r="K46" s="113">
        <f t="shared" si="10"/>
        <v>-3.7495040759303708</v>
      </c>
      <c r="L46" s="114">
        <f t="shared" si="6"/>
        <v>-4.499809670330265</v>
      </c>
      <c r="M46" s="115">
        <f t="shared" si="6"/>
        <v>-5.2094861528414205</v>
      </c>
      <c r="N46" s="97"/>
      <c r="O46" s="97"/>
      <c r="P46" s="64"/>
      <c r="Q46" s="104"/>
      <c r="R46" s="104"/>
      <c r="S46" s="104"/>
    </row>
    <row r="47" spans="1:19" ht="15" thickBot="1" x14ac:dyDescent="0.25">
      <c r="A47" s="69">
        <v>2029</v>
      </c>
      <c r="B47" s="83">
        <f t="shared" ref="B47:D47" si="16">B21</f>
        <v>1.4999999999999999E-2</v>
      </c>
      <c r="C47" s="84">
        <f t="shared" si="16"/>
        <v>5.0000000000000001E-3</v>
      </c>
      <c r="D47" s="85">
        <f t="shared" si="16"/>
        <v>2.5000000000000001E-3</v>
      </c>
      <c r="E47" s="83">
        <f>B47/PRODUCT(H$42:H46)</f>
        <v>1.7647058823529415E-2</v>
      </c>
      <c r="F47" s="84">
        <f>C47/PRODUCT(I$42:I46)</f>
        <v>5.5555555555555566E-3</v>
      </c>
      <c r="G47" s="85">
        <f>D47/PRODUCT(J$42:J46)</f>
        <v>2.7322404371584704E-3</v>
      </c>
      <c r="H47" s="83" t="s">
        <v>480</v>
      </c>
      <c r="I47" s="84" t="s">
        <v>480</v>
      </c>
      <c r="J47" s="85" t="s">
        <v>480</v>
      </c>
      <c r="K47" s="116">
        <f t="shared" si="10"/>
        <v>-4.0193815237486454</v>
      </c>
      <c r="L47" s="117">
        <f t="shared" si="6"/>
        <v>-5.1873858058407549</v>
      </c>
      <c r="M47" s="118">
        <f t="shared" si="6"/>
        <v>-5.8998973535824915</v>
      </c>
      <c r="N47" s="97"/>
      <c r="O47" s="97"/>
      <c r="P47" s="64"/>
      <c r="Q47" s="104"/>
      <c r="R47" s="104"/>
      <c r="S47" s="104"/>
    </row>
    <row r="48" spans="1:19" ht="15.75" thickBot="1" x14ac:dyDescent="0.3">
      <c r="A48" s="300" t="s">
        <v>582</v>
      </c>
      <c r="B48" s="300"/>
      <c r="C48" s="300"/>
      <c r="D48" s="300"/>
      <c r="E48" s="300"/>
      <c r="F48" s="300"/>
      <c r="G48" s="300"/>
      <c r="H48" s="300"/>
      <c r="I48" s="300"/>
      <c r="J48" s="300"/>
      <c r="K48" s="300"/>
      <c r="L48" s="300"/>
      <c r="M48" s="300"/>
      <c r="N48" s="300"/>
      <c r="O48" s="300"/>
      <c r="P48" s="64"/>
    </row>
    <row r="49" spans="1:16" ht="50.25" customHeight="1" x14ac:dyDescent="0.2">
      <c r="A49" s="307" t="s">
        <v>583</v>
      </c>
      <c r="B49" s="307" t="s">
        <v>584</v>
      </c>
      <c r="C49" s="308"/>
      <c r="D49" s="308"/>
      <c r="E49" s="304" t="s">
        <v>585</v>
      </c>
      <c r="F49" s="305"/>
      <c r="G49" s="306"/>
      <c r="H49" s="304" t="s">
        <v>586</v>
      </c>
      <c r="I49" s="305"/>
      <c r="J49" s="306"/>
      <c r="K49" s="301" t="s">
        <v>587</v>
      </c>
      <c r="L49" s="302"/>
      <c r="M49" s="303"/>
      <c r="N49" s="97"/>
      <c r="O49" s="97"/>
      <c r="P49" s="64"/>
    </row>
    <row r="50" spans="1:16" ht="45" x14ac:dyDescent="0.2">
      <c r="A50" s="311"/>
      <c r="B50" s="309"/>
      <c r="C50" s="310"/>
      <c r="D50" s="310"/>
      <c r="E50" s="66" t="s">
        <v>555</v>
      </c>
      <c r="F50" s="67" t="s">
        <v>556</v>
      </c>
      <c r="G50" s="68" t="s">
        <v>557</v>
      </c>
      <c r="H50" s="66" t="s">
        <v>555</v>
      </c>
      <c r="I50" s="67" t="s">
        <v>556</v>
      </c>
      <c r="J50" s="68" t="s">
        <v>557</v>
      </c>
      <c r="K50" s="66" t="s">
        <v>555</v>
      </c>
      <c r="L50" s="67" t="s">
        <v>556</v>
      </c>
      <c r="M50" s="68" t="s">
        <v>557</v>
      </c>
      <c r="N50" s="97"/>
      <c r="O50" s="97"/>
      <c r="P50" s="64"/>
    </row>
    <row r="51" spans="1:16" x14ac:dyDescent="0.2">
      <c r="A51" s="69">
        <f>$B$38+1</f>
        <v>2046</v>
      </c>
      <c r="B51" s="119">
        <f>IFERROR(VLOOKUP(A51,$A$84:$G$104,5,0), VLOOKUP(2052,$A$84:$G$104,5,0))</f>
        <v>7.6043052102907793E-2</v>
      </c>
      <c r="C51" s="120"/>
      <c r="D51" s="120"/>
      <c r="E51" s="70">
        <f t="shared" ref="E51:G56" si="17">1/(1+EXP(-K42-$B51))</f>
        <v>4.3024388468198518E-2</v>
      </c>
      <c r="F51" s="71">
        <f t="shared" si="17"/>
        <v>3.2293725927265954E-2</v>
      </c>
      <c r="G51" s="72">
        <f t="shared" si="17"/>
        <v>2.692204854776788E-2</v>
      </c>
      <c r="H51" s="70">
        <f>(1-E51)</f>
        <v>0.95697561153180144</v>
      </c>
      <c r="I51" s="70">
        <f t="shared" ref="I51:J51" si="18">(1-F51)</f>
        <v>0.96770627407273402</v>
      </c>
      <c r="J51" s="121">
        <f t="shared" si="18"/>
        <v>0.97307795145223208</v>
      </c>
      <c r="K51" s="70">
        <f>E51</f>
        <v>4.3024388468198518E-2</v>
      </c>
      <c r="L51" s="70">
        <f t="shared" ref="L51:M51" si="19">F51</f>
        <v>3.2293725927265954E-2</v>
      </c>
      <c r="M51" s="121">
        <f t="shared" si="19"/>
        <v>2.692204854776788E-2</v>
      </c>
      <c r="N51" s="97"/>
      <c r="O51" s="97"/>
      <c r="P51" s="64"/>
    </row>
    <row r="52" spans="1:16" x14ac:dyDescent="0.2">
      <c r="A52" s="69">
        <f>A51+1</f>
        <v>2047</v>
      </c>
      <c r="B52" s="119">
        <f>IFERROR(VLOOKUP(A52,$A$84:$G$104,5,0), VLOOKUP(2052,$A$84:$G$104,5,0))</f>
        <v>7.8577820506338047E-2</v>
      </c>
      <c r="C52" s="120"/>
      <c r="D52" s="120"/>
      <c r="E52" s="70">
        <f t="shared" si="17"/>
        <v>3.932151915426E-2</v>
      </c>
      <c r="F52" s="71">
        <f t="shared" si="17"/>
        <v>2.7821474152645582E-2</v>
      </c>
      <c r="G52" s="72">
        <f t="shared" si="17"/>
        <v>2.2152546010642822E-2</v>
      </c>
      <c r="H52" s="70">
        <f t="shared" ref="H52:H56" si="20">(1-E52)</f>
        <v>0.96067848084574003</v>
      </c>
      <c r="I52" s="70">
        <f t="shared" ref="I52:I56" si="21">(1-F52)</f>
        <v>0.97217852584735442</v>
      </c>
      <c r="J52" s="121">
        <f t="shared" ref="J52:J56" si="22">(1-G52)</f>
        <v>0.97784745398935713</v>
      </c>
      <c r="K52" s="70">
        <f>E52*PRODUCT(H$51:H51)</f>
        <v>3.762973483900741E-2</v>
      </c>
      <c r="L52" s="70">
        <f>F52*PRODUCT(I$51:I51)</f>
        <v>2.6923015091467533E-2</v>
      </c>
      <c r="M52" s="121">
        <f>G52*PRODUCT(J$51:J51)</f>
        <v>2.1556154091487634E-2</v>
      </c>
      <c r="N52" s="97"/>
      <c r="O52" s="97"/>
      <c r="P52" s="64"/>
    </row>
    <row r="53" spans="1:16" x14ac:dyDescent="0.2">
      <c r="A53" s="69">
        <f t="shared" ref="A53:A56" si="23">A52+1</f>
        <v>2048</v>
      </c>
      <c r="B53" s="119">
        <f>IFERROR(VLOOKUP(A53,$A$84:$G$104,5,0), VLOOKUP(2052,$A$84:$G$104,5,0))</f>
        <v>8.1197081189882656E-2</v>
      </c>
      <c r="C53" s="120"/>
      <c r="D53" s="120"/>
      <c r="E53" s="70">
        <f t="shared" si="17"/>
        <v>3.5079484593191643E-2</v>
      </c>
      <c r="F53" s="71">
        <f t="shared" si="17"/>
        <v>2.291315399271893E-2</v>
      </c>
      <c r="G53" s="72">
        <f t="shared" si="17"/>
        <v>2.8329538828962032E-2</v>
      </c>
      <c r="H53" s="70">
        <f t="shared" si="20"/>
        <v>0.96492051540680834</v>
      </c>
      <c r="I53" s="70">
        <f t="shared" si="21"/>
        <v>0.97708684600728102</v>
      </c>
      <c r="J53" s="121">
        <f t="shared" si="22"/>
        <v>0.97167046117103795</v>
      </c>
      <c r="K53" s="70">
        <f>E53*PRODUCT(H$51:H52)</f>
        <v>3.2250179517259135E-2</v>
      </c>
      <c r="L53" s="70">
        <f>F53*PRODUCT(I$51:I52)</f>
        <v>2.1556311686809732E-2</v>
      </c>
      <c r="M53" s="121">
        <f>G53*PRODUCT(J$51:J52)</f>
        <v>2.6956173704934951E-2</v>
      </c>
      <c r="N53" s="97"/>
      <c r="O53" s="97"/>
      <c r="P53" s="64"/>
    </row>
    <row r="54" spans="1:16" x14ac:dyDescent="0.2">
      <c r="A54" s="69">
        <f t="shared" si="23"/>
        <v>2049</v>
      </c>
      <c r="B54" s="119">
        <f>IFERROR(VLOOKUP(A54,$A$84:$G$104,5,0), VLOOKUP(2052,$A$84:$G$104,5,0))</f>
        <v>8.390365056287874E-2</v>
      </c>
      <c r="C54" s="120"/>
      <c r="D54" s="120"/>
      <c r="E54" s="70">
        <f>1/(1+EXP(-K45-$B54))</f>
        <v>3.0303681669435211E-2</v>
      </c>
      <c r="F54" s="71">
        <f>1/(1+EXP(-L45-$B54))</f>
        <v>1.7610531249956218E-2</v>
      </c>
      <c r="G54" s="72">
        <f>1/(1+EXP(-M45-$B54))</f>
        <v>1.1682812674037257E-2</v>
      </c>
      <c r="H54" s="70">
        <f t="shared" si="20"/>
        <v>0.9696963183305648</v>
      </c>
      <c r="I54" s="70">
        <f t="shared" si="21"/>
        <v>0.98238946875004374</v>
      </c>
      <c r="J54" s="121">
        <f t="shared" si="22"/>
        <v>0.98831718732596274</v>
      </c>
      <c r="K54" s="70">
        <f>E54*PRODUCT(H$51:H53)</f>
        <v>2.6882265617533107E-2</v>
      </c>
      <c r="L54" s="70">
        <f>F54*PRODUCT(I$51:I53)</f>
        <v>1.6188074881130887E-2</v>
      </c>
      <c r="M54" s="121">
        <f>G54*PRODUCT(J$51:J53)</f>
        <v>1.0801526986025252E-2</v>
      </c>
      <c r="N54" s="97"/>
      <c r="O54" s="97"/>
      <c r="P54" s="64"/>
    </row>
    <row r="55" spans="1:16" x14ac:dyDescent="0.2">
      <c r="A55" s="69">
        <f t="shared" si="23"/>
        <v>2050</v>
      </c>
      <c r="B55" s="119">
        <f>IFERROR(VLOOKUP(A55,$A$84:$G$104,5,0), VLOOKUP(2052,$A$84:$G$104,5,0))</f>
        <v>8.6700438914974698E-2</v>
      </c>
      <c r="C55" s="120"/>
      <c r="D55" s="120"/>
      <c r="E55" s="70">
        <f t="shared" si="17"/>
        <v>2.5018483126204458E-2</v>
      </c>
      <c r="F55" s="71">
        <f t="shared" si="17"/>
        <v>1.1972369249680511E-2</v>
      </c>
      <c r="G55" s="72">
        <f t="shared" si="17"/>
        <v>5.9240945303809054E-3</v>
      </c>
      <c r="H55" s="70">
        <f t="shared" si="20"/>
        <v>0.97498151687379553</v>
      </c>
      <c r="I55" s="70">
        <f t="shared" si="21"/>
        <v>0.98802763075031952</v>
      </c>
      <c r="J55" s="121">
        <f t="shared" si="22"/>
        <v>0.9940759054696191</v>
      </c>
      <c r="K55" s="70">
        <f>E55*PRODUCT(H$51:H54)</f>
        <v>2.1521235222368301E-2</v>
      </c>
      <c r="L55" s="70">
        <f>F55*PRODUCT(I$51:I54)</f>
        <v>1.0811514827347463E-2</v>
      </c>
      <c r="M55" s="121">
        <f>G55*PRODUCT(J$51:J54)</f>
        <v>5.4132248871399174E-3</v>
      </c>
      <c r="N55" s="97"/>
      <c r="O55" s="97"/>
      <c r="P55" s="64"/>
    </row>
    <row r="56" spans="1:16" ht="15" thickBot="1" x14ac:dyDescent="0.25">
      <c r="A56" s="69">
        <f t="shared" si="23"/>
        <v>2051</v>
      </c>
      <c r="B56" s="119">
        <f>IFERROR(VLOOKUP(A56,$A$84:$G$104,5,0), VLOOKUP(2050,$A$84:$G$104,5,0))</f>
        <v>8.6700438914974698E-2</v>
      </c>
      <c r="C56" s="120"/>
      <c r="D56" s="120"/>
      <c r="E56" s="83">
        <f>1/(1+EXP(-K47-$B56))</f>
        <v>1.921464122812017E-2</v>
      </c>
      <c r="F56" s="84">
        <f t="shared" si="17"/>
        <v>6.0556748687052263E-3</v>
      </c>
      <c r="G56" s="85">
        <f t="shared" si="17"/>
        <v>2.978962114895449E-3</v>
      </c>
      <c r="H56" s="83">
        <f t="shared" si="20"/>
        <v>0.98078535877187978</v>
      </c>
      <c r="I56" s="83">
        <f t="shared" si="21"/>
        <v>0.99394432513129483</v>
      </c>
      <c r="J56" s="122">
        <f t="shared" si="22"/>
        <v>0.99702103788510454</v>
      </c>
      <c r="K56" s="83">
        <f>E56*PRODUCT(H$51:H55)</f>
        <v>1.6115169653413319E-2</v>
      </c>
      <c r="L56" s="83">
        <f>F56*PRODUCT(I$51:I55)</f>
        <v>5.4030387865046797E-3</v>
      </c>
      <c r="M56" s="122">
        <f>G56*PRODUCT(J$51:J55)</f>
        <v>2.7059428340727508E-3</v>
      </c>
      <c r="N56" s="97"/>
      <c r="O56" s="97"/>
      <c r="P56" s="64"/>
    </row>
    <row r="57" spans="1:16" ht="15" x14ac:dyDescent="0.2">
      <c r="A57" s="111"/>
      <c r="B57" s="111"/>
      <c r="C57" s="111"/>
      <c r="D57" s="111"/>
      <c r="E57" s="111"/>
      <c r="F57" s="97"/>
      <c r="G57" s="97"/>
      <c r="H57" s="97"/>
      <c r="I57" s="97"/>
      <c r="J57" s="97"/>
      <c r="K57" s="97"/>
      <c r="L57" s="97"/>
      <c r="M57" s="97"/>
      <c r="N57" s="97"/>
      <c r="O57" s="97"/>
      <c r="P57" s="64"/>
    </row>
    <row r="58" spans="1:16" ht="15" x14ac:dyDescent="0.25">
      <c r="A58" s="300" t="s">
        <v>588</v>
      </c>
      <c r="B58" s="300"/>
      <c r="C58" s="300"/>
      <c r="D58" s="300"/>
      <c r="E58" s="300"/>
      <c r="F58" s="300"/>
      <c r="G58" s="300"/>
      <c r="H58" s="300"/>
      <c r="I58" s="300"/>
      <c r="J58" s="300"/>
      <c r="K58" s="300"/>
      <c r="L58" s="300"/>
      <c r="M58" s="300"/>
      <c r="N58" s="300"/>
      <c r="O58" s="300"/>
      <c r="P58" s="64"/>
    </row>
    <row r="59" spans="1:16" ht="65.45" customHeight="1" thickBot="1" x14ac:dyDescent="0.25">
      <c r="A59" s="312" t="s">
        <v>589</v>
      </c>
      <c r="B59" s="312"/>
      <c r="C59" s="312"/>
      <c r="D59" s="312"/>
      <c r="E59" s="312"/>
      <c r="F59" s="312"/>
      <c r="G59" s="312"/>
      <c r="H59" s="312"/>
      <c r="I59" s="312"/>
      <c r="J59" s="312"/>
      <c r="K59" s="312"/>
      <c r="L59" s="312"/>
      <c r="M59" s="312"/>
      <c r="N59" s="312"/>
      <c r="O59" s="312"/>
      <c r="P59" s="64"/>
    </row>
    <row r="60" spans="1:16" ht="15" customHeight="1" x14ac:dyDescent="0.2">
      <c r="A60" s="307" t="s">
        <v>590</v>
      </c>
      <c r="B60" s="301" t="s">
        <v>591</v>
      </c>
      <c r="C60" s="302"/>
      <c r="D60" s="303"/>
      <c r="E60" s="301" t="s">
        <v>592</v>
      </c>
      <c r="F60" s="302"/>
      <c r="G60" s="303"/>
      <c r="H60" s="340" t="s">
        <v>549</v>
      </c>
      <c r="I60" s="304" t="s">
        <v>553</v>
      </c>
      <c r="J60" s="305"/>
      <c r="K60" s="315"/>
      <c r="L60" s="316" t="s">
        <v>554</v>
      </c>
      <c r="M60" s="97"/>
      <c r="N60" s="97"/>
      <c r="O60" s="97"/>
      <c r="P60" s="64"/>
    </row>
    <row r="61" spans="1:16" ht="30" x14ac:dyDescent="0.2">
      <c r="A61" s="311"/>
      <c r="B61" s="123" t="s">
        <v>593</v>
      </c>
      <c r="C61" s="124" t="s">
        <v>570</v>
      </c>
      <c r="D61" s="125" t="s">
        <v>558</v>
      </c>
      <c r="E61" s="343" t="s">
        <v>555</v>
      </c>
      <c r="F61" s="336" t="s">
        <v>570</v>
      </c>
      <c r="G61" s="345" t="s">
        <v>558</v>
      </c>
      <c r="H61" s="341"/>
      <c r="I61" s="343" t="s">
        <v>555</v>
      </c>
      <c r="J61" s="336" t="s">
        <v>556</v>
      </c>
      <c r="K61" s="336" t="s">
        <v>558</v>
      </c>
      <c r="L61" s="342"/>
      <c r="M61" s="97"/>
      <c r="N61" s="97"/>
      <c r="O61" s="97"/>
      <c r="P61" s="64"/>
    </row>
    <row r="62" spans="1:16" ht="15" x14ac:dyDescent="0.2">
      <c r="A62" s="309"/>
      <c r="B62" s="126"/>
      <c r="C62" s="127"/>
      <c r="D62" s="128"/>
      <c r="E62" s="344"/>
      <c r="F62" s="337"/>
      <c r="G62" s="317"/>
      <c r="H62" s="331"/>
      <c r="I62" s="344"/>
      <c r="J62" s="337"/>
      <c r="K62" s="337"/>
      <c r="L62" s="317"/>
      <c r="M62" s="97"/>
      <c r="N62" s="97"/>
      <c r="O62" s="97"/>
      <c r="P62" s="64"/>
    </row>
    <row r="63" spans="1:16" x14ac:dyDescent="0.2">
      <c r="A63" s="69">
        <f t="shared" ref="A63:A68" si="24">$B$38+J16</f>
        <v>2046</v>
      </c>
      <c r="B63" s="70">
        <f>K51</f>
        <v>4.3024388468198518E-2</v>
      </c>
      <c r="C63" s="71">
        <f t="shared" ref="B63:D68" si="25">L51</f>
        <v>3.2293725927265954E-2</v>
      </c>
      <c r="D63" s="72">
        <f t="shared" si="25"/>
        <v>2.692204854776788E-2</v>
      </c>
      <c r="E63" s="70">
        <f t="shared" ref="E63:G68" si="26">_xlfn.NORM.DIST(_xlfn.NORM.INV(B63,0,1)-_xlfn.NORM.INV(B16,0,1)+_xlfn.NORM.INV(B16*$E16,0,1),0,1,1)/B63</f>
        <v>0.8024154660853956</v>
      </c>
      <c r="F63" s="71">
        <f t="shared" si="26"/>
        <v>0.80222662139510059</v>
      </c>
      <c r="G63" s="72">
        <f t="shared" si="26"/>
        <v>0.80211970725594894</v>
      </c>
      <c r="H63" s="129">
        <f t="shared" ref="H63:H68" si="27">F16</f>
        <v>3000000</v>
      </c>
      <c r="I63" s="80">
        <f t="shared" ref="I63:K68" si="28">B63*E63*$H63</f>
        <v>103570.3041772459</v>
      </c>
      <c r="J63" s="81">
        <f t="shared" si="28"/>
        <v>77720.659928669789</v>
      </c>
      <c r="K63" s="81">
        <f t="shared" si="28"/>
        <v>64784.117099598057</v>
      </c>
      <c r="L63" s="82">
        <v>0.1</v>
      </c>
      <c r="M63" s="97"/>
      <c r="N63" s="97"/>
      <c r="O63" s="97"/>
      <c r="P63" s="64"/>
    </row>
    <row r="64" spans="1:16" x14ac:dyDescent="0.2">
      <c r="A64" s="69">
        <f t="shared" si="24"/>
        <v>2047</v>
      </c>
      <c r="B64" s="70">
        <f t="shared" si="25"/>
        <v>3.762973483900741E-2</v>
      </c>
      <c r="C64" s="71">
        <f t="shared" si="25"/>
        <v>2.6923015091467533E-2</v>
      </c>
      <c r="D64" s="72">
        <f t="shared" si="25"/>
        <v>2.1556154091487634E-2</v>
      </c>
      <c r="E64" s="70">
        <f t="shared" si="26"/>
        <v>0.70318745823783868</v>
      </c>
      <c r="F64" s="71">
        <f t="shared" si="26"/>
        <v>0.70294373373760122</v>
      </c>
      <c r="G64" s="72">
        <f t="shared" si="26"/>
        <v>0.70279540653294537</v>
      </c>
      <c r="H64" s="129">
        <f t="shared" si="27"/>
        <v>2500000</v>
      </c>
      <c r="I64" s="80">
        <f t="shared" si="28"/>
        <v>66151.893989013668</v>
      </c>
      <c r="J64" s="81">
        <f t="shared" si="28"/>
        <v>47313.411879674932</v>
      </c>
      <c r="K64" s="81">
        <f t="shared" si="28"/>
        <v>37873.915195034664</v>
      </c>
      <c r="L64" s="82">
        <v>0.1</v>
      </c>
      <c r="M64" s="97"/>
      <c r="N64" s="97"/>
      <c r="O64" s="97"/>
      <c r="P64" s="64"/>
    </row>
    <row r="65" spans="1:18" x14ac:dyDescent="0.2">
      <c r="A65" s="69">
        <f t="shared" si="24"/>
        <v>2048</v>
      </c>
      <c r="B65" s="70">
        <f t="shared" si="25"/>
        <v>3.2250179517259135E-2</v>
      </c>
      <c r="C65" s="71">
        <f t="shared" si="25"/>
        <v>2.1556311686809732E-2</v>
      </c>
      <c r="D65" s="72">
        <f t="shared" si="25"/>
        <v>2.6956173704934951E-2</v>
      </c>
      <c r="E65" s="70">
        <f t="shared" si="26"/>
        <v>0.60368985689399035</v>
      </c>
      <c r="F65" s="71">
        <f t="shared" si="26"/>
        <v>0.60340430722276228</v>
      </c>
      <c r="G65" s="72">
        <f t="shared" si="26"/>
        <v>0.60364308036677872</v>
      </c>
      <c r="H65" s="129">
        <f t="shared" si="27"/>
        <v>2000000</v>
      </c>
      <c r="I65" s="80">
        <f t="shared" si="28"/>
        <v>38938.212515159328</v>
      </c>
      <c r="J65" s="81">
        <f t="shared" si="28"/>
        <v>26014.342639314724</v>
      </c>
      <c r="K65" s="81">
        <f t="shared" si="28"/>
        <v>32543.815460297788</v>
      </c>
      <c r="L65" s="82">
        <v>0.1</v>
      </c>
      <c r="M65" s="97"/>
      <c r="N65" s="97"/>
      <c r="O65" s="97"/>
      <c r="P65" s="64"/>
    </row>
    <row r="66" spans="1:18" x14ac:dyDescent="0.2">
      <c r="A66" s="69">
        <f t="shared" si="24"/>
        <v>2049</v>
      </c>
      <c r="B66" s="70">
        <f t="shared" si="25"/>
        <v>2.6882265617533107E-2</v>
      </c>
      <c r="C66" s="71">
        <f t="shared" si="25"/>
        <v>1.6188074881130887E-2</v>
      </c>
      <c r="D66" s="72">
        <f t="shared" si="25"/>
        <v>1.0801526986025252E-2</v>
      </c>
      <c r="E66" s="70">
        <f t="shared" si="26"/>
        <v>0.50392948141722071</v>
      </c>
      <c r="F66" s="71">
        <f t="shared" si="26"/>
        <v>0.50360007235103421</v>
      </c>
      <c r="G66" s="72">
        <f t="shared" si="26"/>
        <v>0.50330436611427865</v>
      </c>
      <c r="H66" s="129">
        <f t="shared" si="27"/>
        <v>1500000</v>
      </c>
      <c r="I66" s="80">
        <f t="shared" si="28"/>
        <v>20320.149257945162</v>
      </c>
      <c r="J66" s="81">
        <f t="shared" si="28"/>
        <v>12228.473522042212</v>
      </c>
      <c r="K66" s="81">
        <f t="shared" si="28"/>
        <v>8154.6835391515706</v>
      </c>
      <c r="L66" s="82">
        <v>0.1</v>
      </c>
      <c r="M66" s="97"/>
      <c r="N66" s="97"/>
      <c r="O66" s="97"/>
      <c r="P66" s="64"/>
    </row>
    <row r="67" spans="1:18" x14ac:dyDescent="0.2">
      <c r="A67" s="69">
        <f t="shared" si="24"/>
        <v>2050</v>
      </c>
      <c r="B67" s="70">
        <f t="shared" si="25"/>
        <v>2.1521235222368301E-2</v>
      </c>
      <c r="C67" s="71">
        <f t="shared" si="25"/>
        <v>1.0811514827347463E-2</v>
      </c>
      <c r="D67" s="72">
        <f t="shared" si="25"/>
        <v>5.4132248871399174E-3</v>
      </c>
      <c r="E67" s="70">
        <f t="shared" si="26"/>
        <v>0.50373024581098125</v>
      </c>
      <c r="F67" s="71">
        <f t="shared" si="26"/>
        <v>0.50334427926670711</v>
      </c>
      <c r="G67" s="72">
        <f t="shared" si="26"/>
        <v>0.50293582383207014</v>
      </c>
      <c r="H67" s="129">
        <f t="shared" si="27"/>
        <v>1000000</v>
      </c>
      <c r="I67" s="80">
        <f t="shared" si="28"/>
        <v>10840.897108719531</v>
      </c>
      <c r="J67" s="81">
        <f t="shared" si="28"/>
        <v>5441.9141385525263</v>
      </c>
      <c r="K67" s="81">
        <f t="shared" si="28"/>
        <v>2722.5047182019794</v>
      </c>
      <c r="L67" s="82">
        <v>0.1</v>
      </c>
      <c r="M67" s="97"/>
      <c r="N67" s="97"/>
      <c r="O67" s="97"/>
      <c r="P67" s="64"/>
    </row>
    <row r="68" spans="1:18" ht="15" thickBot="1" x14ac:dyDescent="0.25">
      <c r="A68" s="69">
        <f t="shared" si="24"/>
        <v>2051</v>
      </c>
      <c r="B68" s="83">
        <f t="shared" si="25"/>
        <v>1.6115169653413319E-2</v>
      </c>
      <c r="C68" s="84">
        <f t="shared" si="25"/>
        <v>5.4030387865046797E-3</v>
      </c>
      <c r="D68" s="85">
        <f t="shared" si="25"/>
        <v>2.7059428340727508E-3</v>
      </c>
      <c r="E68" s="83">
        <f t="shared" si="26"/>
        <v>0.50338524155975006</v>
      </c>
      <c r="F68" s="84">
        <f t="shared" si="26"/>
        <v>0.50286572911274663</v>
      </c>
      <c r="G68" s="85">
        <f t="shared" si="26"/>
        <v>0.50257078277094069</v>
      </c>
      <c r="H68" s="130">
        <f t="shared" si="27"/>
        <v>500000</v>
      </c>
      <c r="I68" s="80">
        <f t="shared" si="28"/>
        <v>4056.0692843799084</v>
      </c>
      <c r="J68" s="81">
        <f t="shared" si="28"/>
        <v>1358.5015194000628</v>
      </c>
      <c r="K68" s="81">
        <f t="shared" si="28"/>
        <v>679.96390412667995</v>
      </c>
      <c r="L68" s="82">
        <v>0.1</v>
      </c>
      <c r="M68" s="97"/>
      <c r="N68" s="97"/>
      <c r="O68" s="97"/>
      <c r="P68" s="64"/>
    </row>
    <row r="69" spans="1:18" ht="45.75" thickBot="1" x14ac:dyDescent="0.3">
      <c r="A69" s="340"/>
      <c r="B69" s="131"/>
      <c r="C69" s="131"/>
      <c r="D69" s="131"/>
      <c r="E69" s="131"/>
      <c r="F69" s="131"/>
      <c r="G69" s="131"/>
      <c r="H69" s="131"/>
      <c r="I69" s="66" t="s">
        <v>560</v>
      </c>
      <c r="J69" s="67" t="s">
        <v>561</v>
      </c>
      <c r="K69" s="67" t="s">
        <v>562</v>
      </c>
      <c r="L69" s="92" t="s">
        <v>594</v>
      </c>
      <c r="M69" s="97"/>
      <c r="N69" s="97"/>
      <c r="O69" s="97"/>
      <c r="P69" s="64"/>
    </row>
    <row r="70" spans="1:18" ht="15" x14ac:dyDescent="0.25">
      <c r="A70" s="341"/>
      <c r="B70" s="131"/>
      <c r="C70" s="131"/>
      <c r="D70" s="320" t="s">
        <v>564</v>
      </c>
      <c r="E70" s="320"/>
      <c r="F70" s="320"/>
      <c r="G70" s="320"/>
      <c r="H70" s="320"/>
      <c r="I70" s="80">
        <f>SUMPRODUCT(I63:I68,$K16:$K21)</f>
        <v>200980.48903400631</v>
      </c>
      <c r="J70" s="81">
        <f>SUMPRODUCT(J63:J68,$K16:$K21)</f>
        <v>141800.15051198396</v>
      </c>
      <c r="K70" s="81">
        <f>SUMPRODUCT(K63:K68,$K16:$K21)</f>
        <v>122290.10021179203</v>
      </c>
      <c r="L70" s="132"/>
      <c r="M70" s="97"/>
      <c r="N70" s="97"/>
      <c r="O70" s="97"/>
      <c r="P70" s="64"/>
    </row>
    <row r="71" spans="1:18" ht="15.75" thickBot="1" x14ac:dyDescent="0.3">
      <c r="A71" s="341"/>
      <c r="B71" s="131"/>
      <c r="C71" s="131"/>
      <c r="D71" s="93"/>
      <c r="E71" s="93"/>
      <c r="F71" s="93"/>
      <c r="G71" s="93"/>
      <c r="H71" s="93" t="s">
        <v>565</v>
      </c>
      <c r="I71" s="94">
        <f>L24</f>
        <v>0.6</v>
      </c>
      <c r="J71" s="133">
        <f>M24</f>
        <v>0.3</v>
      </c>
      <c r="K71" s="134">
        <f>N24</f>
        <v>0.1</v>
      </c>
      <c r="L71" s="135">
        <f>SUMPRODUCT(I70:K70,I71:K71)</f>
        <v>175357.34859517819</v>
      </c>
      <c r="M71" s="97"/>
      <c r="N71" s="97"/>
      <c r="O71" s="97"/>
      <c r="P71" s="64"/>
    </row>
    <row r="72" spans="1:18" x14ac:dyDescent="0.2">
      <c r="A72" s="97"/>
      <c r="B72" s="97"/>
      <c r="C72" s="97"/>
      <c r="D72" s="97"/>
      <c r="E72" s="97"/>
      <c r="F72" s="97"/>
      <c r="G72" s="97"/>
      <c r="H72" s="97"/>
      <c r="I72" s="97"/>
      <c r="J72" s="97"/>
      <c r="K72" s="97"/>
      <c r="L72" s="97"/>
      <c r="M72" s="97"/>
      <c r="N72" s="97"/>
      <c r="O72" s="97"/>
      <c r="P72" s="64"/>
    </row>
    <row r="73" spans="1:18" ht="15" x14ac:dyDescent="0.25">
      <c r="A73" s="300" t="s">
        <v>595</v>
      </c>
      <c r="B73" s="300"/>
      <c r="C73" s="300"/>
      <c r="D73" s="300"/>
      <c r="E73" s="300"/>
      <c r="F73" s="300"/>
      <c r="G73" s="300"/>
      <c r="H73" s="300"/>
      <c r="I73" s="300"/>
      <c r="J73" s="300"/>
      <c r="K73" s="300"/>
      <c r="L73" s="300"/>
      <c r="M73" s="64"/>
      <c r="N73" s="64"/>
      <c r="O73" s="64"/>
      <c r="P73" s="64"/>
      <c r="R73" s="136"/>
    </row>
    <row r="74" spans="1:18" ht="47.45" customHeight="1" x14ac:dyDescent="0.2">
      <c r="A74" s="346" t="s">
        <v>596</v>
      </c>
      <c r="B74" s="346"/>
      <c r="C74" s="346"/>
      <c r="D74" s="346"/>
      <c r="E74" s="346"/>
      <c r="F74" s="346"/>
      <c r="G74" s="346"/>
      <c r="H74" s="346"/>
      <c r="I74" s="346"/>
      <c r="J74" s="346"/>
      <c r="K74" s="346"/>
      <c r="L74" s="346"/>
      <c r="M74" s="97"/>
      <c r="N74" s="97"/>
      <c r="O74" s="97"/>
      <c r="P74" s="64"/>
    </row>
    <row r="75" spans="1:18" ht="45" x14ac:dyDescent="0.2">
      <c r="A75" s="137" t="s">
        <v>22</v>
      </c>
      <c r="B75" s="137" t="s">
        <v>26</v>
      </c>
      <c r="C75" s="137" t="s">
        <v>29</v>
      </c>
      <c r="D75" s="137" t="s">
        <v>33</v>
      </c>
      <c r="E75" s="137" t="s">
        <v>36</v>
      </c>
      <c r="F75" s="137" t="s">
        <v>38</v>
      </c>
      <c r="G75" s="137" t="s">
        <v>41</v>
      </c>
      <c r="H75" s="137" t="s">
        <v>43</v>
      </c>
      <c r="I75" s="137" t="s">
        <v>45</v>
      </c>
      <c r="J75" s="137" t="s">
        <v>47</v>
      </c>
      <c r="K75" s="137" t="s">
        <v>597</v>
      </c>
      <c r="L75" s="137" t="s">
        <v>65</v>
      </c>
      <c r="M75" s="137" t="s">
        <v>67</v>
      </c>
      <c r="N75" s="97"/>
      <c r="O75" s="97"/>
      <c r="P75" s="64"/>
    </row>
    <row r="76" spans="1:18" x14ac:dyDescent="0.2">
      <c r="A76" s="138" t="s">
        <v>597</v>
      </c>
      <c r="B76" s="138" t="s">
        <v>597</v>
      </c>
      <c r="C76" s="138" t="s">
        <v>597</v>
      </c>
      <c r="D76" s="138" t="s">
        <v>597</v>
      </c>
      <c r="E76" s="138" t="s">
        <v>597</v>
      </c>
      <c r="F76" s="138" t="s">
        <v>597</v>
      </c>
      <c r="G76" s="138" t="s">
        <v>597</v>
      </c>
      <c r="H76" s="138" t="s">
        <v>597</v>
      </c>
      <c r="I76" s="138" t="s">
        <v>597</v>
      </c>
      <c r="J76" s="138" t="s">
        <v>597</v>
      </c>
      <c r="K76" s="138" t="s">
        <v>597</v>
      </c>
      <c r="L76" s="138" t="s">
        <v>597</v>
      </c>
      <c r="M76" s="138" t="s">
        <v>597</v>
      </c>
      <c r="N76" s="97"/>
      <c r="O76" s="97"/>
      <c r="P76" s="64"/>
    </row>
    <row r="77" spans="1:18" x14ac:dyDescent="0.2">
      <c r="A77" s="138" t="s">
        <v>227</v>
      </c>
      <c r="B77" s="138" t="s">
        <v>299</v>
      </c>
      <c r="C77" s="138">
        <v>4</v>
      </c>
      <c r="D77" s="138">
        <v>1</v>
      </c>
      <c r="E77" s="139">
        <f>F16</f>
        <v>3000000</v>
      </c>
      <c r="F77" s="140">
        <v>162288.42218811542</v>
      </c>
      <c r="G77" s="141">
        <v>170170.01151868331</v>
      </c>
      <c r="H77" s="141">
        <v>171611.30691219494</v>
      </c>
      <c r="I77" s="141">
        <v>173324.04683538934</v>
      </c>
      <c r="J77" s="141">
        <v>175357.34859517819</v>
      </c>
      <c r="K77" s="138" t="s">
        <v>597</v>
      </c>
      <c r="L77" s="138">
        <f>J21</f>
        <v>6</v>
      </c>
      <c r="M77" s="142">
        <v>400</v>
      </c>
      <c r="N77" s="97"/>
      <c r="O77" s="97"/>
      <c r="P77" s="64"/>
    </row>
    <row r="78" spans="1:18" x14ac:dyDescent="0.2">
      <c r="A78" s="138" t="s">
        <v>597</v>
      </c>
      <c r="B78" s="138" t="s">
        <v>597</v>
      </c>
      <c r="C78" s="138" t="s">
        <v>597</v>
      </c>
      <c r="D78" s="138" t="s">
        <v>597</v>
      </c>
      <c r="E78" s="138" t="s">
        <v>597</v>
      </c>
      <c r="F78" s="138" t="s">
        <v>597</v>
      </c>
      <c r="G78" s="138" t="s">
        <v>597</v>
      </c>
      <c r="H78" s="138" t="s">
        <v>597</v>
      </c>
      <c r="I78" s="138" t="s">
        <v>597</v>
      </c>
      <c r="J78" s="138" t="s">
        <v>597</v>
      </c>
      <c r="K78" s="138" t="s">
        <v>597</v>
      </c>
      <c r="L78" s="138" t="s">
        <v>597</v>
      </c>
      <c r="M78" s="138" t="s">
        <v>597</v>
      </c>
      <c r="N78" s="97"/>
      <c r="O78" s="97"/>
      <c r="P78" s="64"/>
    </row>
    <row r="79" spans="1:18" x14ac:dyDescent="0.2">
      <c r="A79" s="97"/>
      <c r="B79" s="97"/>
      <c r="C79" s="97"/>
      <c r="D79" s="97"/>
      <c r="E79" s="97"/>
      <c r="F79" s="97"/>
      <c r="G79" s="143"/>
      <c r="H79" s="143"/>
      <c r="I79" s="143"/>
      <c r="J79" s="143"/>
      <c r="K79" s="97"/>
      <c r="L79" s="97"/>
      <c r="M79" s="97"/>
      <c r="N79" s="97"/>
      <c r="O79" s="97"/>
      <c r="P79" s="64"/>
    </row>
    <row r="80" spans="1:18" ht="15" x14ac:dyDescent="0.25">
      <c r="A80" s="347" t="s">
        <v>598</v>
      </c>
      <c r="B80" s="347"/>
      <c r="C80" s="347"/>
      <c r="D80" s="347"/>
      <c r="E80" s="347"/>
      <c r="F80" s="347"/>
      <c r="G80" s="64"/>
      <c r="H80" s="64"/>
      <c r="I80" s="64"/>
      <c r="J80" s="64"/>
      <c r="K80" s="64"/>
      <c r="L80" s="64"/>
      <c r="M80" s="64"/>
      <c r="N80" s="64"/>
      <c r="O80" s="64"/>
      <c r="P80" s="64"/>
      <c r="R80" s="136"/>
    </row>
    <row r="81" spans="1:16" ht="49.5" customHeight="1" x14ac:dyDescent="0.2">
      <c r="A81" s="348" t="s">
        <v>599</v>
      </c>
      <c r="B81" s="348"/>
      <c r="C81" s="348"/>
      <c r="D81" s="348"/>
      <c r="E81" s="348"/>
      <c r="F81" s="348"/>
      <c r="G81" s="97"/>
      <c r="H81" s="97"/>
      <c r="I81" s="97"/>
      <c r="J81" s="97"/>
      <c r="K81" s="97"/>
      <c r="L81" s="97"/>
      <c r="M81" s="97"/>
      <c r="N81" s="97"/>
      <c r="O81" s="97"/>
      <c r="P81" s="64"/>
    </row>
    <row r="82" spans="1:16" ht="90" x14ac:dyDescent="0.2">
      <c r="A82" s="137" t="s">
        <v>600</v>
      </c>
      <c r="B82" s="137" t="s">
        <v>22</v>
      </c>
      <c r="C82" s="137" t="s">
        <v>26</v>
      </c>
      <c r="D82" s="137" t="s">
        <v>29</v>
      </c>
      <c r="E82" s="144" t="s">
        <v>601</v>
      </c>
      <c r="F82" s="144" t="s">
        <v>602</v>
      </c>
      <c r="G82" s="144" t="s">
        <v>603</v>
      </c>
      <c r="H82" s="97"/>
      <c r="I82" s="97"/>
      <c r="J82" s="97"/>
      <c r="K82" s="97"/>
      <c r="L82" s="97"/>
      <c r="M82" s="97"/>
      <c r="N82" s="97"/>
      <c r="O82" s="97"/>
      <c r="P82" s="64"/>
    </row>
    <row r="83" spans="1:16" x14ac:dyDescent="0.2">
      <c r="A83" s="138" t="s">
        <v>597</v>
      </c>
      <c r="B83" s="138" t="s">
        <v>597</v>
      </c>
      <c r="C83" s="138" t="s">
        <v>597</v>
      </c>
      <c r="D83" s="138" t="s">
        <v>597</v>
      </c>
      <c r="E83" s="138" t="s">
        <v>597</v>
      </c>
      <c r="F83" s="138" t="s">
        <v>597</v>
      </c>
      <c r="G83" s="138" t="s">
        <v>597</v>
      </c>
      <c r="H83" s="97"/>
      <c r="I83" s="97"/>
      <c r="J83" s="97"/>
      <c r="K83" s="97"/>
      <c r="L83" s="97"/>
      <c r="M83" s="97"/>
      <c r="N83" s="97"/>
      <c r="O83" s="97"/>
      <c r="P83" s="64"/>
    </row>
    <row r="84" spans="1:16" x14ac:dyDescent="0.2">
      <c r="A84" s="138">
        <v>2030</v>
      </c>
      <c r="B84" s="138" t="s">
        <v>227</v>
      </c>
      <c r="C84" s="138" t="s">
        <v>299</v>
      </c>
      <c r="D84" s="138">
        <v>4</v>
      </c>
      <c r="E84" s="145">
        <v>4.4999999999999998E-2</v>
      </c>
      <c r="F84" s="138" t="s">
        <v>597</v>
      </c>
      <c r="G84" s="138" t="s">
        <v>597</v>
      </c>
      <c r="H84" s="97"/>
      <c r="I84" s="97"/>
      <c r="J84" s="97"/>
      <c r="K84" s="97"/>
      <c r="L84" s="97"/>
      <c r="M84" s="97"/>
      <c r="N84" s="97"/>
      <c r="O84" s="97"/>
      <c r="P84" s="64"/>
    </row>
    <row r="85" spans="1:16" x14ac:dyDescent="0.2">
      <c r="A85" s="138">
        <v>2031</v>
      </c>
      <c r="B85" s="138" t="s">
        <v>227</v>
      </c>
      <c r="C85" s="138" t="s">
        <v>299</v>
      </c>
      <c r="D85" s="138">
        <v>4</v>
      </c>
      <c r="E85" s="145">
        <v>4.65E-2</v>
      </c>
      <c r="F85" s="138" t="s">
        <v>597</v>
      </c>
      <c r="G85" s="138" t="s">
        <v>597</v>
      </c>
      <c r="H85" s="97"/>
      <c r="I85" s="97"/>
      <c r="J85" s="97"/>
      <c r="K85" s="97"/>
      <c r="L85" s="97"/>
      <c r="M85" s="97"/>
      <c r="N85" s="97"/>
      <c r="O85" s="97"/>
      <c r="P85" s="64"/>
    </row>
    <row r="86" spans="1:16" x14ac:dyDescent="0.2">
      <c r="A86" s="138">
        <v>2032</v>
      </c>
      <c r="B86" s="138" t="s">
        <v>227</v>
      </c>
      <c r="C86" s="138" t="s">
        <v>299</v>
      </c>
      <c r="D86" s="138">
        <v>4</v>
      </c>
      <c r="E86" s="145">
        <v>4.8050000000000002E-2</v>
      </c>
      <c r="F86" s="138" t="s">
        <v>597</v>
      </c>
      <c r="G86" s="138" t="s">
        <v>597</v>
      </c>
      <c r="H86" s="97"/>
      <c r="I86" s="97"/>
      <c r="J86" s="97"/>
      <c r="K86" s="97"/>
      <c r="L86" s="97"/>
      <c r="M86" s="97"/>
      <c r="N86" s="97"/>
      <c r="O86" s="97"/>
      <c r="P86" s="64"/>
    </row>
    <row r="87" spans="1:16" x14ac:dyDescent="0.2">
      <c r="A87" s="138">
        <v>2033</v>
      </c>
      <c r="B87" s="138" t="s">
        <v>227</v>
      </c>
      <c r="C87" s="138" t="s">
        <v>299</v>
      </c>
      <c r="D87" s="138">
        <v>4</v>
      </c>
      <c r="E87" s="145">
        <v>4.965166666666667E-2</v>
      </c>
      <c r="F87" s="138" t="s">
        <v>597</v>
      </c>
      <c r="G87" s="138" t="s">
        <v>597</v>
      </c>
      <c r="H87" s="97"/>
      <c r="I87" s="97"/>
      <c r="J87" s="97"/>
      <c r="K87" s="97"/>
      <c r="L87" s="97"/>
      <c r="M87" s="97"/>
      <c r="N87" s="97"/>
      <c r="O87" s="97"/>
      <c r="P87" s="64"/>
    </row>
    <row r="88" spans="1:16" x14ac:dyDescent="0.2">
      <c r="A88" s="138">
        <v>2034</v>
      </c>
      <c r="B88" s="138" t="s">
        <v>227</v>
      </c>
      <c r="C88" s="138" t="s">
        <v>299</v>
      </c>
      <c r="D88" s="138">
        <v>4</v>
      </c>
      <c r="E88" s="145">
        <v>5.1306722222222226E-2</v>
      </c>
      <c r="F88" s="138" t="s">
        <v>597</v>
      </c>
      <c r="G88" s="138" t="s">
        <v>597</v>
      </c>
      <c r="H88" s="97"/>
      <c r="I88" s="97"/>
      <c r="J88" s="97"/>
      <c r="K88" s="97"/>
      <c r="L88" s="97"/>
      <c r="M88" s="97"/>
      <c r="N88" s="97"/>
      <c r="O88" s="97"/>
      <c r="P88" s="64"/>
    </row>
    <row r="89" spans="1:16" x14ac:dyDescent="0.2">
      <c r="A89" s="138">
        <v>2035</v>
      </c>
      <c r="B89" s="138" t="s">
        <v>227</v>
      </c>
      <c r="C89" s="138" t="s">
        <v>299</v>
      </c>
      <c r="D89" s="138">
        <v>4</v>
      </c>
      <c r="E89" s="145">
        <v>5.3016946296296302E-2</v>
      </c>
      <c r="F89" s="138" t="s">
        <v>597</v>
      </c>
      <c r="G89" s="138" t="s">
        <v>597</v>
      </c>
      <c r="H89" s="97"/>
      <c r="I89" s="97"/>
      <c r="J89" s="97"/>
      <c r="K89" s="97"/>
      <c r="L89" s="97"/>
      <c r="M89" s="97"/>
      <c r="N89" s="97"/>
      <c r="O89" s="97"/>
      <c r="P89" s="64"/>
    </row>
    <row r="90" spans="1:16" x14ac:dyDescent="0.2">
      <c r="A90" s="138">
        <v>2036</v>
      </c>
      <c r="B90" s="138" t="s">
        <v>227</v>
      </c>
      <c r="C90" s="138" t="s">
        <v>299</v>
      </c>
      <c r="D90" s="138">
        <v>4</v>
      </c>
      <c r="E90" s="145">
        <v>5.4784177839506176E-2</v>
      </c>
      <c r="F90" s="138" t="s">
        <v>597</v>
      </c>
      <c r="G90" s="138" t="s">
        <v>597</v>
      </c>
      <c r="H90" s="97"/>
      <c r="I90" s="97"/>
      <c r="J90" s="97"/>
      <c r="K90" s="97"/>
      <c r="L90" s="97"/>
      <c r="M90" s="97"/>
      <c r="N90" s="97"/>
      <c r="O90" s="97"/>
      <c r="P90" s="64"/>
    </row>
    <row r="91" spans="1:16" x14ac:dyDescent="0.2">
      <c r="A91" s="138">
        <v>2037</v>
      </c>
      <c r="B91" s="138" t="s">
        <v>227</v>
      </c>
      <c r="C91" s="138" t="s">
        <v>299</v>
      </c>
      <c r="D91" s="138">
        <v>4</v>
      </c>
      <c r="E91" s="145">
        <v>5.6610317100823052E-2</v>
      </c>
      <c r="F91" s="138" t="s">
        <v>597</v>
      </c>
      <c r="G91" s="138" t="s">
        <v>597</v>
      </c>
      <c r="H91" s="97"/>
      <c r="I91" s="97"/>
      <c r="J91" s="97"/>
      <c r="K91" s="97"/>
      <c r="L91" s="97"/>
      <c r="M91" s="97"/>
      <c r="N91" s="97"/>
      <c r="O91" s="97"/>
      <c r="P91" s="64"/>
    </row>
    <row r="92" spans="1:16" x14ac:dyDescent="0.2">
      <c r="A92" s="138">
        <v>2038</v>
      </c>
      <c r="B92" s="138" t="s">
        <v>227</v>
      </c>
      <c r="C92" s="138" t="s">
        <v>299</v>
      </c>
      <c r="D92" s="138">
        <v>4</v>
      </c>
      <c r="E92" s="145">
        <v>5.8497327670850488E-2</v>
      </c>
      <c r="F92" s="138" t="s">
        <v>597</v>
      </c>
      <c r="G92" s="138" t="s">
        <v>597</v>
      </c>
      <c r="H92" s="97"/>
      <c r="I92" s="97"/>
      <c r="J92" s="97"/>
      <c r="K92" s="97"/>
      <c r="L92" s="97"/>
      <c r="M92" s="97"/>
      <c r="N92" s="97"/>
      <c r="O92" s="97"/>
      <c r="P92" s="64"/>
    </row>
    <row r="93" spans="1:16" x14ac:dyDescent="0.2">
      <c r="A93" s="138">
        <v>2039</v>
      </c>
      <c r="B93" s="138" t="s">
        <v>227</v>
      </c>
      <c r="C93" s="138" t="s">
        <v>299</v>
      </c>
      <c r="D93" s="138">
        <v>4</v>
      </c>
      <c r="E93" s="145">
        <v>6.0447238593212174E-2</v>
      </c>
      <c r="F93" s="138" t="s">
        <v>597</v>
      </c>
      <c r="G93" s="138" t="s">
        <v>597</v>
      </c>
      <c r="H93" s="97"/>
      <c r="I93" s="97"/>
      <c r="J93" s="97"/>
      <c r="K93" s="97"/>
      <c r="L93" s="97"/>
      <c r="M93" s="97"/>
      <c r="N93" s="97"/>
      <c r="O93" s="97"/>
      <c r="P93" s="64"/>
    </row>
    <row r="94" spans="1:16" x14ac:dyDescent="0.2">
      <c r="A94" s="138">
        <v>2040</v>
      </c>
      <c r="B94" s="138" t="s">
        <v>227</v>
      </c>
      <c r="C94" s="138" t="s">
        <v>299</v>
      </c>
      <c r="D94" s="138">
        <v>4</v>
      </c>
      <c r="E94" s="145">
        <v>6.246214654631925E-2</v>
      </c>
      <c r="F94" s="138" t="s">
        <v>597</v>
      </c>
      <c r="G94" s="138" t="s">
        <v>597</v>
      </c>
      <c r="H94" s="97"/>
      <c r="I94" s="97"/>
      <c r="J94" s="97"/>
      <c r="K94" s="97"/>
      <c r="L94" s="97"/>
      <c r="M94" s="97"/>
      <c r="N94" s="97"/>
      <c r="O94" s="97"/>
      <c r="P94" s="64"/>
    </row>
    <row r="95" spans="1:16" x14ac:dyDescent="0.2">
      <c r="A95" s="138">
        <v>2041</v>
      </c>
      <c r="B95" s="138" t="s">
        <v>227</v>
      </c>
      <c r="C95" s="138" t="s">
        <v>299</v>
      </c>
      <c r="D95" s="138">
        <v>4</v>
      </c>
      <c r="E95" s="145">
        <v>6.4544218097863232E-2</v>
      </c>
      <c r="F95" s="138" t="s">
        <v>597</v>
      </c>
      <c r="G95" s="138" t="s">
        <v>597</v>
      </c>
      <c r="H95" s="97"/>
      <c r="I95" s="97"/>
      <c r="J95" s="97"/>
      <c r="K95" s="97"/>
      <c r="L95" s="97"/>
      <c r="M95" s="97"/>
      <c r="N95" s="97"/>
      <c r="O95" s="97"/>
      <c r="P95" s="64"/>
    </row>
    <row r="96" spans="1:16" x14ac:dyDescent="0.2">
      <c r="A96" s="138">
        <v>2042</v>
      </c>
      <c r="B96" s="138" t="s">
        <v>227</v>
      </c>
      <c r="C96" s="138" t="s">
        <v>299</v>
      </c>
      <c r="D96" s="138">
        <v>4</v>
      </c>
      <c r="E96" s="145">
        <v>6.6695692034458673E-2</v>
      </c>
      <c r="F96" s="138" t="s">
        <v>597</v>
      </c>
      <c r="G96" s="138" t="s">
        <v>597</v>
      </c>
      <c r="H96" s="97"/>
      <c r="I96" s="97"/>
      <c r="J96" s="97"/>
      <c r="K96" s="97"/>
      <c r="L96" s="97"/>
      <c r="M96" s="97"/>
      <c r="N96" s="97"/>
      <c r="O96" s="97"/>
      <c r="P96" s="64"/>
    </row>
    <row r="97" spans="1:16" x14ac:dyDescent="0.2">
      <c r="A97" s="138">
        <v>2043</v>
      </c>
      <c r="B97" s="138" t="s">
        <v>227</v>
      </c>
      <c r="C97" s="138" t="s">
        <v>299</v>
      </c>
      <c r="D97" s="138">
        <v>4</v>
      </c>
      <c r="E97" s="145">
        <v>6.8918881768940635E-2</v>
      </c>
      <c r="F97" s="138" t="s">
        <v>597</v>
      </c>
      <c r="G97" s="138" t="s">
        <v>597</v>
      </c>
      <c r="H97" s="97"/>
      <c r="I97" s="97"/>
      <c r="J97" s="97"/>
      <c r="K97" s="97"/>
      <c r="L97" s="97"/>
      <c r="M97" s="97"/>
      <c r="N97" s="97"/>
      <c r="O97" s="97"/>
      <c r="P97" s="64"/>
    </row>
    <row r="98" spans="1:16" x14ac:dyDescent="0.2">
      <c r="A98" s="138">
        <v>2044</v>
      </c>
      <c r="B98" s="138" t="s">
        <v>227</v>
      </c>
      <c r="C98" s="138" t="s">
        <v>299</v>
      </c>
      <c r="D98" s="138">
        <v>4</v>
      </c>
      <c r="E98" s="145">
        <v>7.1216177827905319E-2</v>
      </c>
      <c r="F98" s="138" t="s">
        <v>597</v>
      </c>
      <c r="G98" s="138" t="s">
        <v>597</v>
      </c>
      <c r="H98" s="97"/>
      <c r="I98" s="97"/>
      <c r="J98" s="97"/>
      <c r="K98" s="97"/>
      <c r="L98" s="97"/>
      <c r="M98" s="97"/>
      <c r="N98" s="97"/>
      <c r="O98" s="97"/>
      <c r="P98" s="64"/>
    </row>
    <row r="99" spans="1:16" x14ac:dyDescent="0.2">
      <c r="A99" s="138">
        <v>2045</v>
      </c>
      <c r="B99" s="138" t="s">
        <v>227</v>
      </c>
      <c r="C99" s="138" t="s">
        <v>299</v>
      </c>
      <c r="D99" s="138">
        <v>4</v>
      </c>
      <c r="E99" s="145">
        <v>7.3590050422168832E-2</v>
      </c>
      <c r="F99" s="138" t="s">
        <v>597</v>
      </c>
      <c r="G99" s="138" t="s">
        <v>597</v>
      </c>
      <c r="H99" s="97"/>
      <c r="I99" s="97"/>
      <c r="J99" s="97"/>
      <c r="K99" s="97"/>
      <c r="L99" s="97"/>
      <c r="M99" s="97"/>
      <c r="N99" s="97"/>
      <c r="O99" s="97"/>
      <c r="P99" s="64"/>
    </row>
    <row r="100" spans="1:16" x14ac:dyDescent="0.2">
      <c r="A100" s="138">
        <v>2046</v>
      </c>
      <c r="B100" s="138" t="s">
        <v>227</v>
      </c>
      <c r="C100" s="138" t="s">
        <v>299</v>
      </c>
      <c r="D100" s="138">
        <v>4</v>
      </c>
      <c r="E100" s="145">
        <v>7.6043052102907793E-2</v>
      </c>
      <c r="F100" s="138" t="s">
        <v>597</v>
      </c>
      <c r="G100" s="138" t="s">
        <v>597</v>
      </c>
      <c r="H100" s="97"/>
      <c r="I100" s="97"/>
      <c r="J100" s="97"/>
      <c r="K100" s="97"/>
      <c r="L100" s="97"/>
      <c r="M100" s="97"/>
      <c r="N100" s="97"/>
      <c r="O100" s="97"/>
      <c r="P100" s="64"/>
    </row>
    <row r="101" spans="1:16" x14ac:dyDescent="0.2">
      <c r="A101" s="138">
        <v>2047</v>
      </c>
      <c r="B101" s="138" t="s">
        <v>227</v>
      </c>
      <c r="C101" s="138" t="s">
        <v>299</v>
      </c>
      <c r="D101" s="138">
        <v>4</v>
      </c>
      <c r="E101" s="145">
        <v>7.8577820506338047E-2</v>
      </c>
      <c r="F101" s="138" t="s">
        <v>597</v>
      </c>
      <c r="G101" s="138" t="s">
        <v>597</v>
      </c>
      <c r="H101" s="97"/>
      <c r="I101" s="97"/>
      <c r="J101" s="97"/>
      <c r="K101" s="97"/>
      <c r="L101" s="97"/>
      <c r="M101" s="97"/>
      <c r="N101" s="97"/>
      <c r="O101" s="97"/>
      <c r="P101" s="64"/>
    </row>
    <row r="102" spans="1:16" x14ac:dyDescent="0.2">
      <c r="A102" s="138">
        <v>2048</v>
      </c>
      <c r="B102" s="138" t="s">
        <v>227</v>
      </c>
      <c r="C102" s="138" t="s">
        <v>299</v>
      </c>
      <c r="D102" s="138">
        <v>4</v>
      </c>
      <c r="E102" s="145">
        <v>8.1197081189882656E-2</v>
      </c>
      <c r="F102" s="138" t="s">
        <v>597</v>
      </c>
      <c r="G102" s="138" t="s">
        <v>597</v>
      </c>
      <c r="H102" s="97"/>
      <c r="I102" s="97"/>
      <c r="J102" s="97"/>
      <c r="K102" s="97"/>
      <c r="L102" s="97"/>
      <c r="M102" s="97"/>
      <c r="N102" s="97"/>
      <c r="O102" s="97"/>
      <c r="P102" s="64"/>
    </row>
    <row r="103" spans="1:16" x14ac:dyDescent="0.2">
      <c r="A103" s="138">
        <v>2049</v>
      </c>
      <c r="B103" s="138" t="s">
        <v>227</v>
      </c>
      <c r="C103" s="138" t="s">
        <v>299</v>
      </c>
      <c r="D103" s="138">
        <v>4</v>
      </c>
      <c r="E103" s="145">
        <v>8.390365056287874E-2</v>
      </c>
      <c r="F103" s="138" t="s">
        <v>597</v>
      </c>
      <c r="G103" s="138" t="s">
        <v>597</v>
      </c>
      <c r="H103" s="97"/>
      <c r="I103" s="97"/>
      <c r="J103" s="97"/>
      <c r="K103" s="97"/>
      <c r="L103" s="97"/>
      <c r="M103" s="97"/>
      <c r="N103" s="97"/>
      <c r="O103" s="97"/>
      <c r="P103" s="64"/>
    </row>
    <row r="104" spans="1:16" x14ac:dyDescent="0.2">
      <c r="A104" s="138">
        <v>2050</v>
      </c>
      <c r="B104" s="138" t="s">
        <v>227</v>
      </c>
      <c r="C104" s="138" t="s">
        <v>299</v>
      </c>
      <c r="D104" s="138">
        <v>4</v>
      </c>
      <c r="E104" s="145">
        <v>8.6700438914974698E-2</v>
      </c>
      <c r="F104" s="138" t="s">
        <v>597</v>
      </c>
      <c r="G104" s="138" t="s">
        <v>597</v>
      </c>
      <c r="H104" s="97"/>
      <c r="I104" s="97"/>
      <c r="J104" s="97"/>
      <c r="K104" s="97"/>
      <c r="L104" s="97"/>
      <c r="M104" s="97"/>
      <c r="N104" s="97"/>
      <c r="O104" s="97"/>
      <c r="P104" s="64"/>
    </row>
    <row r="105" spans="1:16" x14ac:dyDescent="0.2">
      <c r="A105" s="138" t="s">
        <v>597</v>
      </c>
      <c r="B105" s="138" t="s">
        <v>597</v>
      </c>
      <c r="C105" s="138" t="s">
        <v>597</v>
      </c>
      <c r="D105" s="138" t="s">
        <v>597</v>
      </c>
      <c r="E105" s="138" t="s">
        <v>597</v>
      </c>
      <c r="F105" s="138" t="s">
        <v>597</v>
      </c>
      <c r="G105" s="138" t="s">
        <v>597</v>
      </c>
      <c r="H105" s="97"/>
      <c r="I105" s="97"/>
      <c r="J105" s="97"/>
      <c r="K105" s="97"/>
      <c r="L105" s="97"/>
      <c r="M105" s="97"/>
      <c r="N105" s="97"/>
      <c r="O105" s="97"/>
      <c r="P105" s="64"/>
    </row>
    <row r="106" spans="1:16" ht="15.6" customHeight="1" x14ac:dyDescent="0.2">
      <c r="A106" s="346"/>
      <c r="B106" s="346"/>
      <c r="C106" s="346"/>
      <c r="D106" s="346"/>
      <c r="E106" s="346"/>
      <c r="F106" s="346"/>
      <c r="G106" s="346"/>
      <c r="H106" s="346"/>
      <c r="I106" s="346"/>
      <c r="J106" s="346"/>
      <c r="K106" s="346"/>
      <c r="L106" s="346"/>
      <c r="M106" s="97"/>
      <c r="N106" s="97"/>
      <c r="O106" s="97"/>
      <c r="P106" s="64"/>
    </row>
    <row r="107" spans="1:16" x14ac:dyDescent="0.2">
      <c r="A107" s="64"/>
      <c r="B107" s="64"/>
      <c r="C107" s="64"/>
      <c r="D107" s="64"/>
      <c r="E107" s="64"/>
      <c r="F107" s="64"/>
      <c r="G107" s="64"/>
      <c r="H107" s="64"/>
      <c r="I107" s="64"/>
      <c r="J107" s="64"/>
      <c r="K107" s="64"/>
      <c r="L107" s="64"/>
      <c r="M107" s="64"/>
      <c r="N107" s="64"/>
      <c r="O107" s="64"/>
      <c r="P107" s="64"/>
    </row>
    <row r="108" spans="1:16" x14ac:dyDescent="0.2">
      <c r="A108" s="146">
        <v>2030</v>
      </c>
      <c r="C108" s="37"/>
      <c r="D108" s="37"/>
      <c r="E108" s="37"/>
      <c r="F108" s="37"/>
    </row>
    <row r="109" spans="1:16" x14ac:dyDescent="0.2">
      <c r="A109" s="146">
        <v>2035</v>
      </c>
    </row>
    <row r="110" spans="1:16" x14ac:dyDescent="0.2">
      <c r="A110" s="146">
        <v>2040</v>
      </c>
    </row>
    <row r="111" spans="1:16" x14ac:dyDescent="0.2">
      <c r="A111" s="146">
        <v>2045</v>
      </c>
    </row>
  </sheetData>
  <mergeCells count="59">
    <mergeCell ref="A106:L106"/>
    <mergeCell ref="A69:A71"/>
    <mergeCell ref="D70:H70"/>
    <mergeCell ref="A73:L73"/>
    <mergeCell ref="A74:L74"/>
    <mergeCell ref="A80:F80"/>
    <mergeCell ref="A81:F81"/>
    <mergeCell ref="J61:J62"/>
    <mergeCell ref="K61:K62"/>
    <mergeCell ref="A58:O58"/>
    <mergeCell ref="A59:O59"/>
    <mergeCell ref="C38:O38"/>
    <mergeCell ref="A60:A62"/>
    <mergeCell ref="B60:D60"/>
    <mergeCell ref="E60:G60"/>
    <mergeCell ref="H60:H62"/>
    <mergeCell ref="I60:K60"/>
    <mergeCell ref="L60:L62"/>
    <mergeCell ref="E61:E62"/>
    <mergeCell ref="F61:F62"/>
    <mergeCell ref="G61:G62"/>
    <mergeCell ref="I61:I62"/>
    <mergeCell ref="A25:O25"/>
    <mergeCell ref="A26:O26"/>
    <mergeCell ref="B27:D27"/>
    <mergeCell ref="F27:K27"/>
    <mergeCell ref="J29:J30"/>
    <mergeCell ref="K29:K30"/>
    <mergeCell ref="K14:K15"/>
    <mergeCell ref="L14:N14"/>
    <mergeCell ref="O14:O15"/>
    <mergeCell ref="A22:F24"/>
    <mergeCell ref="G23:K23"/>
    <mergeCell ref="O23:O24"/>
    <mergeCell ref="A14:A15"/>
    <mergeCell ref="B14:D14"/>
    <mergeCell ref="E14:E15"/>
    <mergeCell ref="F14:F15"/>
    <mergeCell ref="G14:I14"/>
    <mergeCell ref="J14:J15"/>
    <mergeCell ref="A13:O13"/>
    <mergeCell ref="A1:O1"/>
    <mergeCell ref="A2:O2"/>
    <mergeCell ref="A3:O3"/>
    <mergeCell ref="A4:O11"/>
    <mergeCell ref="A12:O12"/>
    <mergeCell ref="A37:O37"/>
    <mergeCell ref="E40:G40"/>
    <mergeCell ref="H40:J40"/>
    <mergeCell ref="E49:G49"/>
    <mergeCell ref="K40:M40"/>
    <mergeCell ref="H49:J49"/>
    <mergeCell ref="B49:D50"/>
    <mergeCell ref="K49:M49"/>
    <mergeCell ref="A48:O48"/>
    <mergeCell ref="A39:O39"/>
    <mergeCell ref="B40:D40"/>
    <mergeCell ref="A40:A41"/>
    <mergeCell ref="A49:A50"/>
  </mergeCells>
  <dataValidations count="1">
    <dataValidation type="list" allowBlank="1" showInputMessage="1" showErrorMessage="1" sqref="B38" xr:uid="{DCD81184-7171-44EB-A75D-795D2DCC5A61}">
      <formula1>$A$108:$A$111</formula1>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DA8A-1A42-4B02-A651-903DF06A1590}">
  <sheetPr>
    <tabColor theme="9" tint="-0.249977111117893"/>
  </sheetPr>
  <dimension ref="A1:Z141"/>
  <sheetViews>
    <sheetView zoomScale="110" zoomScaleNormal="110" workbookViewId="0">
      <selection sqref="A1:Q1"/>
    </sheetView>
  </sheetViews>
  <sheetFormatPr defaultColWidth="9.140625" defaultRowHeight="14.25" x14ac:dyDescent="0.2"/>
  <cols>
    <col min="1" max="1" width="24.42578125" style="10" customWidth="1"/>
    <col min="2" max="2" width="10" style="217" bestFit="1" customWidth="1"/>
    <col min="3" max="3" width="11.42578125" style="217" customWidth="1"/>
    <col min="4" max="4" width="11.85546875" style="10" customWidth="1"/>
    <col min="5" max="5" width="13.5703125" style="10" customWidth="1"/>
    <col min="6" max="6" width="11.7109375" style="217" customWidth="1"/>
    <col min="7" max="7" width="13.42578125" style="10" customWidth="1"/>
    <col min="8" max="8" width="11.28515625" style="10" customWidth="1"/>
    <col min="9" max="9" width="13.42578125" style="10" customWidth="1"/>
    <col min="10" max="10" width="13" style="10" customWidth="1"/>
    <col min="11" max="11" width="13.28515625" style="10" customWidth="1"/>
    <col min="12" max="12" width="13.7109375" style="10" customWidth="1"/>
    <col min="13" max="13" width="12.85546875" style="10" customWidth="1"/>
    <col min="14" max="14" width="13.140625" style="10" customWidth="1"/>
    <col min="15" max="15" width="11.42578125" style="10" bestFit="1" customWidth="1"/>
    <col min="16" max="16" width="13.5703125" style="10" customWidth="1"/>
    <col min="17" max="18" width="14.28515625" style="10" customWidth="1"/>
    <col min="19" max="19" width="4" style="10" customWidth="1"/>
    <col min="20" max="20" width="12.5703125" style="10" bestFit="1" customWidth="1"/>
    <col min="21" max="21" width="22.7109375" style="10" bestFit="1" customWidth="1"/>
    <col min="22" max="22" width="28" style="10" bestFit="1" customWidth="1"/>
    <col min="23" max="16384" width="9.140625" style="10"/>
  </cols>
  <sheetData>
    <row r="1" spans="1:26" ht="15" x14ac:dyDescent="0.25">
      <c r="A1" s="300" t="s">
        <v>604</v>
      </c>
      <c r="B1" s="300"/>
      <c r="C1" s="300"/>
      <c r="D1" s="300"/>
      <c r="E1" s="300"/>
      <c r="F1" s="300"/>
      <c r="G1" s="300"/>
      <c r="H1" s="300"/>
      <c r="I1" s="300"/>
      <c r="J1" s="300"/>
      <c r="K1" s="300"/>
      <c r="L1" s="300"/>
      <c r="M1" s="300"/>
      <c r="N1" s="300"/>
      <c r="O1" s="300"/>
      <c r="P1" s="300"/>
      <c r="Q1" s="300"/>
      <c r="R1" s="148"/>
      <c r="S1" s="149"/>
    </row>
    <row r="2" spans="1:26" ht="97.5" customHeight="1" x14ac:dyDescent="0.25">
      <c r="A2" s="312" t="s">
        <v>605</v>
      </c>
      <c r="B2" s="312"/>
      <c r="C2" s="312"/>
      <c r="D2" s="312"/>
      <c r="E2" s="312"/>
      <c r="F2" s="312"/>
      <c r="G2" s="312"/>
      <c r="H2" s="312"/>
      <c r="I2" s="312"/>
      <c r="J2" s="312"/>
      <c r="K2" s="312"/>
      <c r="L2" s="312"/>
      <c r="M2" s="312"/>
      <c r="N2" s="312"/>
      <c r="O2" s="312"/>
      <c r="P2" s="312"/>
      <c r="Q2" s="312"/>
      <c r="R2" s="150"/>
      <c r="S2" s="149"/>
    </row>
    <row r="3" spans="1:26" ht="17.45" customHeight="1" x14ac:dyDescent="0.25">
      <c r="A3" s="352" t="s">
        <v>606</v>
      </c>
      <c r="B3" s="352"/>
      <c r="C3" s="352"/>
      <c r="D3" s="352"/>
      <c r="E3" s="352"/>
      <c r="F3" s="352"/>
      <c r="G3" s="352"/>
      <c r="H3" s="352"/>
      <c r="I3" s="352"/>
      <c r="J3" s="352"/>
      <c r="K3" s="352"/>
      <c r="L3" s="352"/>
      <c r="M3" s="352"/>
      <c r="N3" s="352"/>
      <c r="O3" s="352"/>
      <c r="P3" s="352"/>
      <c r="Q3" s="352"/>
      <c r="R3" s="151"/>
      <c r="S3" s="149"/>
    </row>
    <row r="4" spans="1:26" ht="15" x14ac:dyDescent="0.25">
      <c r="A4" s="353" t="s">
        <v>607</v>
      </c>
      <c r="B4" s="353"/>
      <c r="C4" s="353"/>
      <c r="D4" s="353"/>
      <c r="E4" s="353"/>
      <c r="F4" s="353"/>
      <c r="G4" s="353"/>
      <c r="H4" s="353"/>
      <c r="I4" s="354"/>
      <c r="J4" s="355" t="s">
        <v>608</v>
      </c>
      <c r="K4" s="355"/>
      <c r="L4" s="355"/>
      <c r="M4" s="355"/>
      <c r="N4" s="355"/>
      <c r="O4" s="355"/>
      <c r="P4" s="355"/>
      <c r="Q4" s="355"/>
      <c r="R4" s="152"/>
      <c r="S4" s="149"/>
    </row>
    <row r="5" spans="1:26" ht="155.25" customHeight="1" x14ac:dyDescent="0.25">
      <c r="A5" s="349" t="s">
        <v>609</v>
      </c>
      <c r="B5" s="349"/>
      <c r="C5" s="349"/>
      <c r="D5" s="349"/>
      <c r="E5" s="349"/>
      <c r="F5" s="349"/>
      <c r="G5" s="349"/>
      <c r="H5" s="349"/>
      <c r="I5" s="350"/>
      <c r="J5" s="351" t="s">
        <v>610</v>
      </c>
      <c r="K5" s="351"/>
      <c r="L5" s="351"/>
      <c r="M5" s="351"/>
      <c r="N5" s="351"/>
      <c r="O5" s="351"/>
      <c r="P5" s="351"/>
      <c r="Q5" s="351"/>
      <c r="R5" s="153"/>
      <c r="S5" s="149"/>
    </row>
    <row r="6" spans="1:26" ht="15" x14ac:dyDescent="0.25">
      <c r="A6" s="154" t="s">
        <v>611</v>
      </c>
      <c r="B6" s="155"/>
      <c r="C6" s="155"/>
      <c r="D6" s="155"/>
      <c r="E6" s="155"/>
      <c r="F6" s="155"/>
      <c r="G6" s="156"/>
      <c r="H6" s="156"/>
      <c r="I6" s="157"/>
      <c r="J6" s="356" t="s">
        <v>611</v>
      </c>
      <c r="K6" s="356"/>
      <c r="L6" s="356"/>
      <c r="M6" s="356"/>
      <c r="N6" s="356"/>
      <c r="O6" s="356"/>
      <c r="P6" s="357"/>
      <c r="Q6" s="153"/>
      <c r="R6" s="153"/>
      <c r="S6" s="149"/>
    </row>
    <row r="7" spans="1:26" ht="30" customHeight="1" x14ac:dyDescent="0.25">
      <c r="A7" s="158" t="s">
        <v>612</v>
      </c>
      <c r="B7" s="159" t="s">
        <v>613</v>
      </c>
      <c r="C7" s="358" t="s">
        <v>614</v>
      </c>
      <c r="D7" s="358"/>
      <c r="E7" s="358"/>
      <c r="F7" s="358"/>
      <c r="G7" s="156"/>
      <c r="H7" s="156"/>
      <c r="I7" s="157"/>
      <c r="J7" s="359" t="s">
        <v>612</v>
      </c>
      <c r="K7" s="360"/>
      <c r="L7" s="160" t="s">
        <v>615</v>
      </c>
      <c r="M7" s="361" t="s">
        <v>614</v>
      </c>
      <c r="N7" s="356"/>
      <c r="O7" s="356"/>
      <c r="P7" s="357"/>
      <c r="Q7" s="153"/>
      <c r="R7" s="153"/>
      <c r="S7" s="149"/>
    </row>
    <row r="8" spans="1:26" ht="15" x14ac:dyDescent="0.25">
      <c r="A8" s="155" t="s">
        <v>616</v>
      </c>
      <c r="B8" s="159">
        <v>-800</v>
      </c>
      <c r="C8" s="358" t="s">
        <v>617</v>
      </c>
      <c r="D8" s="358"/>
      <c r="E8" s="358"/>
      <c r="F8" s="358"/>
      <c r="G8" s="156"/>
      <c r="H8" s="156"/>
      <c r="I8" s="157"/>
      <c r="J8" s="362" t="s">
        <v>616</v>
      </c>
      <c r="K8" s="363"/>
      <c r="L8" s="160">
        <v>-400</v>
      </c>
      <c r="M8" s="361" t="s">
        <v>617</v>
      </c>
      <c r="N8" s="356"/>
      <c r="O8" s="356"/>
      <c r="P8" s="357"/>
      <c r="Q8" s="153"/>
      <c r="R8" s="153"/>
      <c r="S8" s="149"/>
    </row>
    <row r="9" spans="1:26" ht="15" x14ac:dyDescent="0.25">
      <c r="A9" s="155" t="s">
        <v>618</v>
      </c>
      <c r="B9" s="159">
        <v>-500</v>
      </c>
      <c r="C9" s="358" t="s">
        <v>617</v>
      </c>
      <c r="D9" s="358"/>
      <c r="E9" s="358"/>
      <c r="F9" s="358"/>
      <c r="G9" s="156"/>
      <c r="H9" s="156"/>
      <c r="I9" s="157"/>
      <c r="J9" s="369" t="s">
        <v>618</v>
      </c>
      <c r="K9" s="370"/>
      <c r="L9" s="160">
        <v>-200</v>
      </c>
      <c r="M9" s="361" t="s">
        <v>617</v>
      </c>
      <c r="N9" s="356"/>
      <c r="O9" s="356"/>
      <c r="P9" s="357"/>
      <c r="Q9" s="153"/>
      <c r="R9" s="153"/>
      <c r="S9" s="149"/>
    </row>
    <row r="10" spans="1:26" ht="15" x14ac:dyDescent="0.25">
      <c r="A10" s="158" t="s">
        <v>619</v>
      </c>
      <c r="B10" s="161">
        <v>2700000</v>
      </c>
      <c r="C10" s="358" t="s">
        <v>620</v>
      </c>
      <c r="D10" s="358"/>
      <c r="E10" s="358"/>
      <c r="F10" s="358"/>
      <c r="G10" s="156"/>
      <c r="H10" s="156"/>
      <c r="I10" s="157"/>
      <c r="J10" s="371" t="s">
        <v>621</v>
      </c>
      <c r="K10" s="371"/>
      <c r="L10" s="162">
        <v>5000000</v>
      </c>
      <c r="M10" s="361" t="s">
        <v>620</v>
      </c>
      <c r="N10" s="356"/>
      <c r="O10" s="356"/>
      <c r="P10" s="357"/>
      <c r="Q10" s="153"/>
      <c r="R10" s="153"/>
      <c r="S10" s="149"/>
    </row>
    <row r="11" spans="1:26" ht="15" customHeight="1" thickBot="1" x14ac:dyDescent="0.3">
      <c r="A11" s="372" t="s">
        <v>622</v>
      </c>
      <c r="B11" s="300"/>
      <c r="C11" s="300"/>
      <c r="D11" s="300"/>
      <c r="E11" s="300"/>
      <c r="F11" s="300"/>
      <c r="G11" s="300"/>
      <c r="H11" s="300"/>
      <c r="I11" s="300"/>
      <c r="J11" s="300"/>
      <c r="K11" s="300"/>
      <c r="L11" s="300"/>
      <c r="M11" s="300"/>
      <c r="N11" s="300"/>
      <c r="O11" s="300"/>
      <c r="P11" s="300"/>
      <c r="Q11" s="300"/>
      <c r="R11" s="148"/>
      <c r="S11" s="149"/>
    </row>
    <row r="12" spans="1:26" s="164" customFormat="1" ht="37.9" customHeight="1" x14ac:dyDescent="0.2">
      <c r="A12" s="373" t="s">
        <v>607</v>
      </c>
      <c r="B12" s="373"/>
      <c r="C12" s="373"/>
      <c r="D12" s="374" t="s">
        <v>608</v>
      </c>
      <c r="E12" s="374"/>
      <c r="F12" s="374"/>
      <c r="G12" s="374"/>
      <c r="H12" s="375" t="s">
        <v>336</v>
      </c>
      <c r="I12" s="376"/>
      <c r="J12" s="377"/>
      <c r="K12" s="304" t="s">
        <v>623</v>
      </c>
      <c r="L12" s="305"/>
      <c r="M12" s="305"/>
      <c r="N12" s="305"/>
      <c r="O12" s="305"/>
      <c r="P12" s="305"/>
      <c r="Q12" s="306"/>
      <c r="R12" s="105"/>
      <c r="S12" s="163"/>
      <c r="T12" s="10"/>
      <c r="U12" s="10"/>
      <c r="V12" s="10"/>
      <c r="W12" s="10"/>
      <c r="X12" s="10"/>
      <c r="Y12" s="10"/>
      <c r="Z12" s="10"/>
    </row>
    <row r="13" spans="1:26" s="164" customFormat="1" ht="37.9" customHeight="1" x14ac:dyDescent="0.2">
      <c r="A13" s="165"/>
      <c r="B13" s="165"/>
      <c r="C13" s="165"/>
      <c r="D13" s="166"/>
      <c r="E13" s="166"/>
      <c r="F13" s="166"/>
      <c r="G13" s="166"/>
      <c r="H13" s="384" t="s">
        <v>567</v>
      </c>
      <c r="I13" s="385" t="s">
        <v>568</v>
      </c>
      <c r="J13" s="386" t="s">
        <v>569</v>
      </c>
      <c r="K13" s="364" t="s">
        <v>624</v>
      </c>
      <c r="L13" s="365"/>
      <c r="M13" s="365"/>
      <c r="N13" s="366"/>
      <c r="O13" s="367" t="s">
        <v>625</v>
      </c>
      <c r="P13" s="365"/>
      <c r="Q13" s="368"/>
      <c r="R13" s="105"/>
      <c r="S13" s="163"/>
      <c r="T13" s="10"/>
      <c r="U13" s="10"/>
      <c r="V13" s="10"/>
      <c r="W13" s="10"/>
      <c r="X13" s="10"/>
      <c r="Y13" s="10"/>
      <c r="Z13" s="10"/>
    </row>
    <row r="14" spans="1:26" s="164" customFormat="1" ht="15" x14ac:dyDescent="0.2">
      <c r="A14" s="165"/>
      <c r="B14" s="165"/>
      <c r="C14" s="165"/>
      <c r="D14" s="166"/>
      <c r="E14" s="166"/>
      <c r="F14" s="166"/>
      <c r="G14" s="166"/>
      <c r="H14" s="384"/>
      <c r="I14" s="385"/>
      <c r="J14" s="386"/>
      <c r="K14" s="343" t="s">
        <v>626</v>
      </c>
      <c r="L14" s="336" t="s">
        <v>627</v>
      </c>
      <c r="M14" s="336" t="s">
        <v>628</v>
      </c>
      <c r="N14" s="336" t="s">
        <v>629</v>
      </c>
      <c r="O14" s="336" t="s">
        <v>630</v>
      </c>
      <c r="P14" s="336" t="s">
        <v>631</v>
      </c>
      <c r="Q14" s="345" t="s">
        <v>632</v>
      </c>
      <c r="R14" s="105"/>
      <c r="S14" s="163"/>
      <c r="T14" s="10"/>
      <c r="U14" s="10"/>
      <c r="V14" s="10"/>
      <c r="W14" s="10"/>
      <c r="X14" s="10"/>
      <c r="Y14" s="10"/>
      <c r="Z14" s="10"/>
    </row>
    <row r="15" spans="1:26" ht="15" x14ac:dyDescent="0.25">
      <c r="A15" s="380" t="s">
        <v>633</v>
      </c>
      <c r="B15" s="380"/>
      <c r="C15" s="381"/>
      <c r="D15" s="382" t="s">
        <v>634</v>
      </c>
      <c r="E15" s="362"/>
      <c r="F15" s="362"/>
      <c r="G15" s="362"/>
      <c r="H15" s="384"/>
      <c r="I15" s="385"/>
      <c r="J15" s="386"/>
      <c r="K15" s="344"/>
      <c r="L15" s="337"/>
      <c r="M15" s="337"/>
      <c r="N15" s="337"/>
      <c r="O15" s="337"/>
      <c r="P15" s="337"/>
      <c r="Q15" s="317"/>
      <c r="R15" s="105"/>
      <c r="S15" s="149"/>
    </row>
    <row r="16" spans="1:26" ht="14.45" customHeight="1" thickBot="1" x14ac:dyDescent="0.3">
      <c r="A16" s="380"/>
      <c r="B16" s="380"/>
      <c r="C16" s="381"/>
      <c r="D16" s="382"/>
      <c r="E16" s="362"/>
      <c r="F16" s="362"/>
      <c r="G16" s="362"/>
      <c r="H16" s="167">
        <v>1</v>
      </c>
      <c r="I16" s="168">
        <v>0</v>
      </c>
      <c r="J16" s="168">
        <v>6.9999999999999999E-4</v>
      </c>
      <c r="K16" s="169" t="s">
        <v>635</v>
      </c>
      <c r="L16" s="170">
        <v>0</v>
      </c>
      <c r="M16" s="170">
        <v>4.2000000000000002E-4</v>
      </c>
      <c r="N16" s="170">
        <v>2.1000000000000001E-4</v>
      </c>
      <c r="O16" s="171" t="s">
        <v>635</v>
      </c>
      <c r="P16" s="172">
        <v>80</v>
      </c>
      <c r="Q16" s="173">
        <v>50</v>
      </c>
      <c r="R16" s="174"/>
      <c r="S16" s="149"/>
    </row>
    <row r="17" spans="1:19" ht="14.45" customHeight="1" thickBot="1" x14ac:dyDescent="0.3">
      <c r="A17" s="380"/>
      <c r="B17" s="380"/>
      <c r="C17" s="381"/>
      <c r="D17" s="382"/>
      <c r="E17" s="362"/>
      <c r="F17" s="362"/>
      <c r="G17" s="362"/>
      <c r="H17" s="167">
        <v>2</v>
      </c>
      <c r="I17" s="175">
        <v>6.9999999999999999E-4</v>
      </c>
      <c r="J17" s="175">
        <v>2.5000000000000001E-3</v>
      </c>
      <c r="K17" s="176" t="s">
        <v>613</v>
      </c>
      <c r="L17" s="177">
        <v>4.2000000000000002E-4</v>
      </c>
      <c r="M17" s="177">
        <v>5.0000000000000001E-4</v>
      </c>
      <c r="N17" s="177">
        <v>4.6000000000000001E-4</v>
      </c>
      <c r="O17" s="178" t="s">
        <v>613</v>
      </c>
      <c r="P17" s="179">
        <f>P16+20</f>
        <v>100</v>
      </c>
      <c r="Q17" s="180">
        <v>90</v>
      </c>
      <c r="R17" s="181"/>
      <c r="S17" s="149"/>
    </row>
    <row r="18" spans="1:19" ht="14.45" customHeight="1" thickBot="1" x14ac:dyDescent="0.3">
      <c r="A18" s="380"/>
      <c r="B18" s="380"/>
      <c r="C18" s="381"/>
      <c r="D18" s="382"/>
      <c r="E18" s="362"/>
      <c r="F18" s="362"/>
      <c r="G18" s="362"/>
      <c r="H18" s="167">
        <v>3</v>
      </c>
      <c r="I18" s="182">
        <v>2.5000000000000001E-3</v>
      </c>
      <c r="J18" s="182">
        <v>0.01</v>
      </c>
      <c r="K18" s="169" t="s">
        <v>636</v>
      </c>
      <c r="L18" s="170">
        <v>5.0000000000000001E-4</v>
      </c>
      <c r="M18" s="170">
        <v>5.9900000000000003E-4</v>
      </c>
      <c r="N18" s="170">
        <v>5.4949999999999997E-4</v>
      </c>
      <c r="O18" s="171" t="s">
        <v>636</v>
      </c>
      <c r="P18" s="172">
        <f>P17+20</f>
        <v>120</v>
      </c>
      <c r="Q18" s="173">
        <v>100</v>
      </c>
      <c r="R18" s="174"/>
      <c r="S18" s="149"/>
    </row>
    <row r="19" spans="1:19" ht="14.45" customHeight="1" thickBot="1" x14ac:dyDescent="0.3">
      <c r="A19" s="380"/>
      <c r="B19" s="380"/>
      <c r="C19" s="381"/>
      <c r="D19" s="382"/>
      <c r="E19" s="362"/>
      <c r="F19" s="362"/>
      <c r="G19" s="362"/>
      <c r="H19" s="167">
        <v>4</v>
      </c>
      <c r="I19" s="182">
        <v>0.01</v>
      </c>
      <c r="J19" s="182">
        <v>7.0000000000000007E-2</v>
      </c>
      <c r="K19" s="169" t="s">
        <v>637</v>
      </c>
      <c r="L19" s="170">
        <v>5.9900000000000003E-4</v>
      </c>
      <c r="M19" s="170">
        <v>6.4900000000000005E-4</v>
      </c>
      <c r="N19" s="170">
        <v>6.2399999999999999E-4</v>
      </c>
      <c r="O19" s="171" t="s">
        <v>637</v>
      </c>
      <c r="P19" s="172">
        <f>P18+30</f>
        <v>150</v>
      </c>
      <c r="Q19" s="173">
        <v>130</v>
      </c>
      <c r="R19" s="174"/>
      <c r="S19" s="149"/>
    </row>
    <row r="20" spans="1:19" ht="14.45" customHeight="1" thickBot="1" x14ac:dyDescent="0.3">
      <c r="A20" s="380"/>
      <c r="B20" s="380"/>
      <c r="C20" s="381"/>
      <c r="D20" s="382"/>
      <c r="E20" s="362"/>
      <c r="F20" s="362"/>
      <c r="G20" s="362"/>
      <c r="H20" s="167">
        <v>5</v>
      </c>
      <c r="I20" s="182">
        <v>7.0000000000000007E-2</v>
      </c>
      <c r="J20" s="182">
        <v>0.2</v>
      </c>
      <c r="K20" s="169" t="s">
        <v>638</v>
      </c>
      <c r="L20" s="170">
        <v>6.4900000000000005E-4</v>
      </c>
      <c r="M20" s="170">
        <v>7.4800000000000008E-4</v>
      </c>
      <c r="N20" s="170">
        <v>6.9850000000000012E-4</v>
      </c>
      <c r="O20" s="171" t="s">
        <v>638</v>
      </c>
      <c r="P20" s="172">
        <f>P19+30</f>
        <v>180</v>
      </c>
      <c r="Q20" s="173">
        <v>150</v>
      </c>
      <c r="R20" s="174"/>
      <c r="S20" s="149"/>
    </row>
    <row r="21" spans="1:19" ht="14.45" customHeight="1" thickBot="1" x14ac:dyDescent="0.3">
      <c r="A21" s="380"/>
      <c r="B21" s="380"/>
      <c r="C21" s="381"/>
      <c r="D21" s="382"/>
      <c r="E21" s="362"/>
      <c r="F21" s="362"/>
      <c r="G21" s="362"/>
      <c r="H21" s="167">
        <v>6</v>
      </c>
      <c r="I21" s="182">
        <v>0.2</v>
      </c>
      <c r="J21" s="182">
        <v>1</v>
      </c>
      <c r="K21" s="183" t="s">
        <v>615</v>
      </c>
      <c r="L21" s="184">
        <v>7.4800000000000008E-4</v>
      </c>
      <c r="M21" s="184">
        <v>8.5599999999999999E-4</v>
      </c>
      <c r="N21" s="184">
        <v>8.0199999999999998E-4</v>
      </c>
      <c r="O21" s="185" t="s">
        <v>615</v>
      </c>
      <c r="P21" s="186">
        <f>P20+250</f>
        <v>430</v>
      </c>
      <c r="Q21" s="187">
        <v>340</v>
      </c>
      <c r="R21" s="188"/>
      <c r="S21" s="149"/>
    </row>
    <row r="22" spans="1:19" ht="14.45" customHeight="1" x14ac:dyDescent="0.25">
      <c r="A22" s="380"/>
      <c r="B22" s="380"/>
      <c r="C22" s="381"/>
      <c r="D22" s="382"/>
      <c r="E22" s="362"/>
      <c r="F22" s="362"/>
      <c r="G22" s="362"/>
      <c r="H22" s="189"/>
      <c r="I22" s="189"/>
      <c r="J22" s="189"/>
      <c r="K22" s="169" t="s">
        <v>639</v>
      </c>
      <c r="L22" s="170">
        <v>8.5599999999999999E-4</v>
      </c>
      <c r="M22" s="170">
        <v>3.7080000000000004E-3</v>
      </c>
      <c r="N22" s="170">
        <v>2.2820000000000002E-3</v>
      </c>
      <c r="O22" s="171" t="s">
        <v>639</v>
      </c>
      <c r="P22" s="172">
        <f>P21+200</f>
        <v>630</v>
      </c>
      <c r="Q22" s="173">
        <v>420</v>
      </c>
      <c r="R22" s="174"/>
      <c r="S22" s="149"/>
    </row>
    <row r="23" spans="1:19" ht="14.45" customHeight="1" x14ac:dyDescent="0.25">
      <c r="A23" s="380"/>
      <c r="B23" s="380"/>
      <c r="C23" s="381"/>
      <c r="D23" s="382"/>
      <c r="E23" s="362"/>
      <c r="F23" s="362"/>
      <c r="G23" s="383"/>
      <c r="H23" s="189"/>
      <c r="I23" s="189"/>
      <c r="J23" s="189"/>
      <c r="K23" s="169" t="s">
        <v>640</v>
      </c>
      <c r="L23" s="170">
        <v>3.7080000000000004E-3</v>
      </c>
      <c r="M23" s="170">
        <v>2.3488999999999999E-2</v>
      </c>
      <c r="N23" s="170">
        <v>1.3598499999999999E-2</v>
      </c>
      <c r="O23" s="171" t="s">
        <v>640</v>
      </c>
      <c r="P23" s="172">
        <f>P22+100</f>
        <v>730</v>
      </c>
      <c r="Q23" s="173">
        <v>510</v>
      </c>
      <c r="R23" s="174"/>
      <c r="S23" s="149"/>
    </row>
    <row r="24" spans="1:19" ht="14.45" customHeight="1" x14ac:dyDescent="0.25">
      <c r="A24" s="380"/>
      <c r="B24" s="380"/>
      <c r="C24" s="381"/>
      <c r="D24" s="382"/>
      <c r="E24" s="362"/>
      <c r="F24" s="362"/>
      <c r="G24" s="383"/>
      <c r="H24" s="189"/>
      <c r="I24" s="189"/>
      <c r="J24" s="189"/>
      <c r="K24" s="169" t="s">
        <v>641</v>
      </c>
      <c r="L24" s="170">
        <v>2.3488999999999999E-2</v>
      </c>
      <c r="M24" s="170">
        <v>7.0007000000000014E-2</v>
      </c>
      <c r="N24" s="170">
        <v>4.6748000000000005E-2</v>
      </c>
      <c r="O24" s="171" t="s">
        <v>641</v>
      </c>
      <c r="P24" s="172">
        <f>P23+100</f>
        <v>830</v>
      </c>
      <c r="Q24" s="173">
        <v>602</v>
      </c>
      <c r="R24" s="174"/>
      <c r="S24" s="149"/>
    </row>
    <row r="25" spans="1:19" ht="14.45" customHeight="1" x14ac:dyDescent="0.25">
      <c r="A25" s="380"/>
      <c r="B25" s="380"/>
      <c r="C25" s="381"/>
      <c r="D25" s="382"/>
      <c r="E25" s="362"/>
      <c r="F25" s="362"/>
      <c r="G25" s="383"/>
      <c r="H25" s="189"/>
      <c r="I25" s="189"/>
      <c r="J25" s="189"/>
      <c r="K25" s="169" t="s">
        <v>642</v>
      </c>
      <c r="L25" s="170">
        <v>7.0007000000000014E-2</v>
      </c>
      <c r="M25" s="170">
        <v>0.18791600000000003</v>
      </c>
      <c r="N25" s="170">
        <v>0.12896150000000001</v>
      </c>
      <c r="O25" s="171" t="s">
        <v>642</v>
      </c>
      <c r="P25" s="172">
        <f>P24+100</f>
        <v>930</v>
      </c>
      <c r="Q25" s="173">
        <v>700</v>
      </c>
      <c r="R25" s="174"/>
      <c r="S25" s="149"/>
    </row>
    <row r="26" spans="1:19" ht="14.45" customHeight="1" x14ac:dyDescent="0.25">
      <c r="A26" s="380"/>
      <c r="B26" s="380"/>
      <c r="C26" s="381"/>
      <c r="D26" s="382"/>
      <c r="E26" s="362"/>
      <c r="F26" s="362"/>
      <c r="G26" s="383"/>
      <c r="H26" s="189"/>
      <c r="I26" s="189"/>
      <c r="J26" s="189"/>
      <c r="K26" s="169" t="s">
        <v>643</v>
      </c>
      <c r="L26" s="170">
        <v>0.18791600000000003</v>
      </c>
      <c r="M26" s="170">
        <v>0.99999000000000005</v>
      </c>
      <c r="N26" s="170">
        <v>0.59308000000000005</v>
      </c>
      <c r="O26" s="171" t="s">
        <v>643</v>
      </c>
      <c r="P26" s="172">
        <v>960</v>
      </c>
      <c r="Q26" s="173">
        <v>740</v>
      </c>
      <c r="R26" s="174"/>
      <c r="S26" s="149"/>
    </row>
    <row r="27" spans="1:19" ht="18.600000000000001" customHeight="1" thickBot="1" x14ac:dyDescent="0.3">
      <c r="A27" s="380"/>
      <c r="B27" s="380"/>
      <c r="C27" s="381"/>
      <c r="D27" s="382"/>
      <c r="E27" s="362"/>
      <c r="F27" s="362"/>
      <c r="G27" s="383"/>
      <c r="H27" s="189"/>
      <c r="I27" s="189"/>
      <c r="J27" s="189"/>
      <c r="K27" s="190" t="s">
        <v>644</v>
      </c>
      <c r="L27" s="191">
        <v>1</v>
      </c>
      <c r="M27" s="192">
        <v>1</v>
      </c>
      <c r="N27" s="191">
        <v>1</v>
      </c>
      <c r="O27" s="193" t="s">
        <v>644</v>
      </c>
      <c r="P27" s="194">
        <v>1000</v>
      </c>
      <c r="Q27" s="195">
        <v>870</v>
      </c>
      <c r="R27" s="174"/>
      <c r="S27" s="149"/>
    </row>
    <row r="28" spans="1:19" ht="146.25" customHeight="1" x14ac:dyDescent="0.25">
      <c r="A28" s="380"/>
      <c r="B28" s="380"/>
      <c r="C28" s="381"/>
      <c r="D28" s="382"/>
      <c r="E28" s="362"/>
      <c r="F28" s="362"/>
      <c r="G28" s="383"/>
      <c r="H28" s="189"/>
      <c r="I28" s="189"/>
      <c r="J28" s="189"/>
      <c r="K28" s="189"/>
      <c r="L28" s="189"/>
      <c r="M28" s="189"/>
      <c r="N28" s="189"/>
      <c r="O28" s="189"/>
      <c r="P28" s="189"/>
      <c r="Q28" s="189"/>
      <c r="R28" s="189"/>
      <c r="S28" s="149"/>
    </row>
    <row r="29" spans="1:19" ht="15" x14ac:dyDescent="0.25">
      <c r="A29" s="156"/>
      <c r="B29" s="156"/>
      <c r="C29" s="157"/>
      <c r="D29" s="153"/>
      <c r="E29" s="153"/>
      <c r="F29" s="153"/>
      <c r="G29" s="196"/>
      <c r="H29" s="189"/>
      <c r="I29" s="189"/>
      <c r="J29" s="189"/>
      <c r="K29" s="189"/>
      <c r="L29" s="189"/>
      <c r="M29" s="189"/>
      <c r="N29" s="189"/>
      <c r="O29" s="189"/>
      <c r="P29" s="189"/>
      <c r="Q29" s="189"/>
      <c r="R29" s="189"/>
      <c r="S29" s="149"/>
    </row>
    <row r="30" spans="1:19" ht="30" customHeight="1" x14ac:dyDescent="0.25">
      <c r="A30" s="197" t="s">
        <v>645</v>
      </c>
      <c r="B30" s="198" t="s">
        <v>613</v>
      </c>
      <c r="C30" s="157"/>
      <c r="D30" s="378" t="s">
        <v>645</v>
      </c>
      <c r="E30" s="379"/>
      <c r="F30" s="199" t="s">
        <v>615</v>
      </c>
      <c r="G30" s="196"/>
      <c r="H30" s="189"/>
      <c r="I30" s="189"/>
      <c r="J30" s="189"/>
      <c r="K30" s="189"/>
      <c r="L30" s="189"/>
      <c r="M30" s="189"/>
      <c r="N30" s="189"/>
      <c r="O30" s="189"/>
      <c r="P30" s="189"/>
      <c r="Q30" s="189"/>
      <c r="R30" s="189"/>
      <c r="S30" s="149"/>
    </row>
    <row r="31" spans="1:19" ht="30" customHeight="1" x14ac:dyDescent="0.25">
      <c r="A31" s="197" t="s">
        <v>646</v>
      </c>
      <c r="B31" s="200">
        <f>$N$17</f>
        <v>4.6000000000000001E-4</v>
      </c>
      <c r="C31" s="157"/>
      <c r="D31" s="378" t="s">
        <v>646</v>
      </c>
      <c r="E31" s="379"/>
      <c r="F31" s="201">
        <f>$N$21</f>
        <v>8.0199999999999998E-4</v>
      </c>
      <c r="G31" s="196"/>
      <c r="H31" s="189"/>
      <c r="I31" s="189"/>
      <c r="J31" s="189"/>
      <c r="K31" s="189"/>
      <c r="L31" s="189"/>
      <c r="M31" s="189"/>
      <c r="N31" s="189"/>
      <c r="O31" s="189"/>
      <c r="P31" s="189"/>
      <c r="Q31" s="189"/>
      <c r="R31" s="189"/>
      <c r="S31" s="149"/>
    </row>
    <row r="32" spans="1:19" ht="15" x14ac:dyDescent="0.25">
      <c r="A32" s="156"/>
      <c r="B32" s="156"/>
      <c r="C32" s="157"/>
      <c r="D32" s="202"/>
      <c r="E32" s="153"/>
      <c r="F32" s="153"/>
      <c r="G32" s="196"/>
      <c r="H32" s="189"/>
      <c r="I32" s="189"/>
      <c r="J32" s="189"/>
      <c r="K32" s="189"/>
      <c r="L32" s="189"/>
      <c r="M32" s="189"/>
      <c r="N32" s="189"/>
      <c r="O32" s="189"/>
      <c r="P32" s="189"/>
      <c r="Q32" s="189"/>
      <c r="R32" s="189"/>
      <c r="S32" s="149"/>
    </row>
    <row r="33" spans="1:19" ht="15" x14ac:dyDescent="0.25">
      <c r="A33" s="300" t="s">
        <v>647</v>
      </c>
      <c r="B33" s="300"/>
      <c r="C33" s="300"/>
      <c r="D33" s="300"/>
      <c r="E33" s="300"/>
      <c r="F33" s="300"/>
      <c r="G33" s="300"/>
      <c r="H33" s="300"/>
      <c r="I33" s="300"/>
      <c r="J33" s="300"/>
      <c r="K33" s="300"/>
      <c r="L33" s="300"/>
      <c r="M33" s="300"/>
      <c r="N33" s="300"/>
      <c r="O33" s="300"/>
      <c r="P33" s="300"/>
      <c r="Q33" s="300"/>
      <c r="R33" s="148"/>
      <c r="S33" s="149"/>
    </row>
    <row r="34" spans="1:19" ht="15" x14ac:dyDescent="0.25">
      <c r="A34" s="353" t="s">
        <v>607</v>
      </c>
      <c r="B34" s="353"/>
      <c r="C34" s="353"/>
      <c r="D34" s="353"/>
      <c r="E34" s="353"/>
      <c r="F34" s="353"/>
      <c r="G34" s="353"/>
      <c r="H34" s="353"/>
      <c r="I34" s="353"/>
      <c r="J34" s="355" t="s">
        <v>608</v>
      </c>
      <c r="K34" s="355"/>
      <c r="L34" s="355"/>
      <c r="M34" s="355"/>
      <c r="N34" s="355"/>
      <c r="O34" s="355"/>
      <c r="P34" s="355"/>
      <c r="Q34" s="355"/>
      <c r="R34" s="152"/>
      <c r="S34" s="149"/>
    </row>
    <row r="35" spans="1:19" ht="120" customHeight="1" x14ac:dyDescent="0.2">
      <c r="A35" s="349" t="s">
        <v>648</v>
      </c>
      <c r="B35" s="349"/>
      <c r="C35" s="349"/>
      <c r="D35" s="349"/>
      <c r="E35" s="349"/>
      <c r="F35" s="349"/>
      <c r="G35" s="349"/>
      <c r="H35" s="349"/>
      <c r="I35" s="350"/>
      <c r="J35" s="351" t="s">
        <v>649</v>
      </c>
      <c r="K35" s="351"/>
      <c r="L35" s="351"/>
      <c r="M35" s="351"/>
      <c r="N35" s="351"/>
      <c r="O35" s="351"/>
      <c r="P35" s="351"/>
      <c r="Q35" s="351"/>
      <c r="R35" s="153"/>
      <c r="S35" s="203"/>
    </row>
    <row r="36" spans="1:19" ht="15" x14ac:dyDescent="0.25">
      <c r="A36" s="300" t="s">
        <v>650</v>
      </c>
      <c r="B36" s="300"/>
      <c r="C36" s="300"/>
      <c r="D36" s="300"/>
      <c r="E36" s="300"/>
      <c r="F36" s="300"/>
      <c r="G36" s="300"/>
      <c r="H36" s="300"/>
      <c r="I36" s="300"/>
      <c r="J36" s="300"/>
      <c r="K36" s="300"/>
      <c r="L36" s="300"/>
      <c r="M36" s="300"/>
      <c r="N36" s="300"/>
      <c r="O36" s="300"/>
      <c r="P36" s="300"/>
      <c r="Q36" s="300"/>
      <c r="R36" s="148"/>
      <c r="S36" s="64"/>
    </row>
    <row r="37" spans="1:19" ht="79.5" customHeight="1" x14ac:dyDescent="0.2">
      <c r="A37" s="312" t="s">
        <v>651</v>
      </c>
      <c r="B37" s="312"/>
      <c r="C37" s="312"/>
      <c r="D37" s="312"/>
      <c r="E37" s="312"/>
      <c r="F37" s="312"/>
      <c r="G37" s="312"/>
      <c r="H37" s="312"/>
      <c r="I37" s="312"/>
      <c r="J37" s="312"/>
      <c r="K37" s="312"/>
      <c r="L37" s="312"/>
      <c r="M37" s="312"/>
      <c r="N37" s="312"/>
      <c r="O37" s="312"/>
      <c r="P37" s="312"/>
      <c r="Q37" s="312"/>
      <c r="R37" s="150"/>
      <c r="S37" s="64"/>
    </row>
    <row r="38" spans="1:19" ht="15" x14ac:dyDescent="0.25">
      <c r="A38" s="300" t="s">
        <v>652</v>
      </c>
      <c r="B38" s="300"/>
      <c r="C38" s="300"/>
      <c r="D38" s="300"/>
      <c r="E38" s="300"/>
      <c r="F38" s="300"/>
      <c r="G38" s="300"/>
      <c r="H38" s="300"/>
      <c r="I38" s="300"/>
      <c r="J38" s="300"/>
      <c r="K38" s="300"/>
      <c r="L38" s="300"/>
      <c r="M38" s="300"/>
      <c r="N38" s="300"/>
      <c r="O38" s="300"/>
      <c r="P38" s="300"/>
      <c r="Q38" s="300"/>
      <c r="R38" s="148"/>
      <c r="S38" s="64"/>
    </row>
    <row r="39" spans="1:19" ht="134.25" customHeight="1" x14ac:dyDescent="0.2">
      <c r="A39" s="312" t="s">
        <v>653</v>
      </c>
      <c r="B39" s="312"/>
      <c r="C39" s="312"/>
      <c r="D39" s="312"/>
      <c r="E39" s="312"/>
      <c r="F39" s="312"/>
      <c r="G39" s="312"/>
      <c r="H39" s="312"/>
      <c r="I39" s="312"/>
      <c r="J39" s="312"/>
      <c r="K39" s="312"/>
      <c r="L39" s="312"/>
      <c r="M39" s="312"/>
      <c r="N39" s="312"/>
      <c r="O39" s="312"/>
      <c r="P39" s="312"/>
      <c r="Q39" s="312"/>
      <c r="R39" s="150"/>
      <c r="S39" s="64"/>
    </row>
    <row r="40" spans="1:19" ht="15" x14ac:dyDescent="0.25">
      <c r="A40" s="300" t="s">
        <v>654</v>
      </c>
      <c r="B40" s="300"/>
      <c r="C40" s="300"/>
      <c r="D40" s="300"/>
      <c r="E40" s="300"/>
      <c r="F40" s="300"/>
      <c r="G40" s="300"/>
      <c r="H40" s="300"/>
      <c r="I40" s="300"/>
      <c r="J40" s="300"/>
      <c r="K40" s="300"/>
      <c r="L40" s="300"/>
      <c r="M40" s="300"/>
      <c r="N40" s="300"/>
      <c r="O40" s="300"/>
      <c r="P40" s="300"/>
      <c r="Q40" s="300"/>
      <c r="R40" s="300"/>
      <c r="S40" s="300"/>
    </row>
    <row r="41" spans="1:19" ht="29.45" customHeight="1" x14ac:dyDescent="0.2">
      <c r="A41" s="313" t="s">
        <v>655</v>
      </c>
      <c r="B41" s="313"/>
      <c r="C41" s="313"/>
      <c r="D41" s="313"/>
      <c r="E41" s="313"/>
      <c r="F41" s="313"/>
      <c r="G41" s="313"/>
      <c r="H41" s="313"/>
      <c r="I41" s="313"/>
      <c r="J41" s="313"/>
      <c r="K41" s="313"/>
      <c r="L41" s="313"/>
      <c r="M41" s="313"/>
      <c r="N41" s="313"/>
      <c r="O41" s="313"/>
      <c r="P41" s="313"/>
      <c r="Q41" s="313"/>
      <c r="R41" s="204"/>
      <c r="S41" s="64"/>
    </row>
    <row r="42" spans="1:19" ht="15" x14ac:dyDescent="0.25">
      <c r="A42" s="300" t="s">
        <v>656</v>
      </c>
      <c r="B42" s="300"/>
      <c r="C42" s="300"/>
      <c r="D42" s="300"/>
      <c r="E42" s="300"/>
      <c r="F42" s="300"/>
      <c r="G42" s="300"/>
      <c r="H42" s="300"/>
      <c r="I42" s="300"/>
      <c r="J42" s="300"/>
      <c r="K42" s="300"/>
      <c r="L42" s="300"/>
      <c r="M42" s="300"/>
      <c r="N42" s="300"/>
      <c r="O42" s="300"/>
      <c r="P42" s="300"/>
      <c r="Q42" s="300"/>
      <c r="R42" s="300"/>
      <c r="S42" s="300"/>
    </row>
    <row r="43" spans="1:19" ht="30.75" customHeight="1" x14ac:dyDescent="0.2">
      <c r="A43" s="312" t="s">
        <v>657</v>
      </c>
      <c r="B43" s="312"/>
      <c r="C43" s="312"/>
      <c r="D43" s="312"/>
      <c r="E43" s="312"/>
      <c r="F43" s="312"/>
      <c r="G43" s="312"/>
      <c r="H43" s="312"/>
      <c r="I43" s="312"/>
      <c r="J43" s="312"/>
      <c r="K43" s="312"/>
      <c r="L43" s="312"/>
      <c r="M43" s="312"/>
      <c r="N43" s="312"/>
      <c r="O43" s="312"/>
      <c r="P43" s="312"/>
      <c r="Q43" s="312"/>
      <c r="R43" s="204"/>
      <c r="S43" s="64"/>
    </row>
    <row r="44" spans="1:19" ht="15" x14ac:dyDescent="0.25">
      <c r="A44" s="300" t="s">
        <v>658</v>
      </c>
      <c r="B44" s="300"/>
      <c r="C44" s="300"/>
      <c r="D44" s="300"/>
      <c r="E44" s="300"/>
      <c r="F44" s="300"/>
      <c r="G44" s="300"/>
      <c r="H44" s="300"/>
      <c r="I44" s="300"/>
      <c r="J44" s="300"/>
      <c r="K44" s="300"/>
      <c r="L44" s="300"/>
      <c r="M44" s="300"/>
      <c r="N44" s="300"/>
      <c r="O44" s="300"/>
      <c r="P44" s="300"/>
      <c r="Q44" s="300"/>
      <c r="R44" s="300"/>
      <c r="S44" s="300"/>
    </row>
    <row r="45" spans="1:19" ht="28.9" customHeight="1" x14ac:dyDescent="0.2">
      <c r="A45" s="312" t="s">
        <v>659</v>
      </c>
      <c r="B45" s="312"/>
      <c r="C45" s="312"/>
      <c r="D45" s="312"/>
      <c r="E45" s="312"/>
      <c r="F45" s="312"/>
      <c r="G45" s="312"/>
      <c r="H45" s="312"/>
      <c r="I45" s="312"/>
      <c r="J45" s="312"/>
      <c r="K45" s="312"/>
      <c r="L45" s="312"/>
      <c r="M45" s="312"/>
      <c r="N45" s="312"/>
      <c r="O45" s="312"/>
      <c r="P45" s="312"/>
      <c r="Q45" s="312"/>
      <c r="R45" s="204"/>
      <c r="S45" s="64"/>
    </row>
    <row r="46" spans="1:19" ht="15" x14ac:dyDescent="0.2">
      <c r="A46" s="387" t="s">
        <v>660</v>
      </c>
      <c r="B46" s="387"/>
      <c r="C46" s="387"/>
      <c r="D46" s="387"/>
      <c r="E46" s="387"/>
      <c r="F46" s="387"/>
      <c r="G46" s="387"/>
      <c r="H46" s="387"/>
      <c r="I46" s="387"/>
      <c r="J46" s="387"/>
      <c r="K46" s="387"/>
      <c r="L46" s="387"/>
      <c r="M46" s="387"/>
      <c r="N46" s="387"/>
      <c r="O46" s="387"/>
      <c r="P46" s="387"/>
      <c r="Q46" s="387"/>
      <c r="R46" s="387"/>
      <c r="S46" s="387"/>
    </row>
    <row r="47" spans="1:19" ht="33" customHeight="1" x14ac:dyDescent="0.2">
      <c r="A47" s="373" t="s">
        <v>607</v>
      </c>
      <c r="B47" s="373"/>
      <c r="C47" s="373"/>
      <c r="D47" s="373"/>
      <c r="E47" s="373"/>
      <c r="F47" s="373"/>
      <c r="G47" s="373"/>
      <c r="H47" s="373"/>
      <c r="I47" s="373"/>
      <c r="J47" s="373"/>
      <c r="K47" s="373"/>
      <c r="L47" s="373"/>
      <c r="M47" s="373"/>
      <c r="N47" s="373"/>
      <c r="O47" s="373"/>
      <c r="P47" s="373"/>
      <c r="Q47" s="373"/>
      <c r="R47" s="373"/>
      <c r="S47" s="373"/>
    </row>
    <row r="48" spans="1:19" ht="15" x14ac:dyDescent="0.25">
      <c r="A48" s="62"/>
      <c r="B48" s="388" t="s">
        <v>661</v>
      </c>
      <c r="C48" s="388"/>
      <c r="D48" s="388" t="s">
        <v>662</v>
      </c>
      <c r="E48" s="388"/>
      <c r="F48" s="388" t="s">
        <v>663</v>
      </c>
      <c r="G48" s="388"/>
      <c r="H48" s="388"/>
      <c r="I48" s="388" t="s">
        <v>664</v>
      </c>
      <c r="J48" s="388"/>
      <c r="K48" s="388"/>
      <c r="L48" s="388"/>
      <c r="M48" s="388" t="s">
        <v>665</v>
      </c>
      <c r="N48" s="388"/>
      <c r="O48" s="388"/>
      <c r="P48" s="388"/>
      <c r="Q48" s="205" t="s">
        <v>666</v>
      </c>
      <c r="R48" s="205" t="s">
        <v>667</v>
      </c>
      <c r="S48" s="64"/>
    </row>
    <row r="49" spans="1:19" s="37" customFormat="1" ht="61.15" customHeight="1" x14ac:dyDescent="0.2">
      <c r="A49" s="67" t="s">
        <v>668</v>
      </c>
      <c r="B49" s="67" t="s">
        <v>645</v>
      </c>
      <c r="C49" s="67" t="s">
        <v>669</v>
      </c>
      <c r="D49" s="67" t="s">
        <v>670</v>
      </c>
      <c r="E49" s="67" t="s">
        <v>591</v>
      </c>
      <c r="F49" s="67" t="s">
        <v>671</v>
      </c>
      <c r="G49" s="67" t="s">
        <v>672</v>
      </c>
      <c r="H49" s="67" t="s">
        <v>673</v>
      </c>
      <c r="I49" s="67" t="s">
        <v>674</v>
      </c>
      <c r="J49" s="67" t="s">
        <v>675</v>
      </c>
      <c r="K49" s="67" t="s">
        <v>676</v>
      </c>
      <c r="L49" s="67" t="s">
        <v>677</v>
      </c>
      <c r="M49" s="67" t="s">
        <v>678</v>
      </c>
      <c r="N49" s="67" t="s">
        <v>679</v>
      </c>
      <c r="O49" s="67" t="s">
        <v>680</v>
      </c>
      <c r="P49" s="67" t="s">
        <v>681</v>
      </c>
      <c r="Q49" s="67" t="s">
        <v>682</v>
      </c>
      <c r="R49" s="67" t="s">
        <v>683</v>
      </c>
      <c r="S49" s="218"/>
    </row>
    <row r="50" spans="1:19" x14ac:dyDescent="0.2">
      <c r="A50" s="219">
        <v>2030</v>
      </c>
      <c r="B50" s="220" t="str">
        <f>$B$30</f>
        <v>E2</v>
      </c>
      <c r="C50" s="221">
        <f>VLOOKUP($B$50,$K$16:$N$27,4,0)</f>
        <v>4.6000000000000001E-4</v>
      </c>
      <c r="D50" s="222">
        <f>VLOOKUP($A50,$A$115:$G$122,5,0)</f>
        <v>0.22500000000000001</v>
      </c>
      <c r="E50" s="223">
        <f>1/(1+(EXP((-LN(C50/(1-C50)))-D50)))</f>
        <v>5.7600159383638125E-4</v>
      </c>
      <c r="F50" s="220" t="str">
        <f>VLOOKUP(E50,$L$16:$Q$27,4,1)</f>
        <v>E3</v>
      </c>
      <c r="G50" s="220">
        <f>VLOOKUP(B50,$O$16:$Q$27,2,0)</f>
        <v>100</v>
      </c>
      <c r="H50" s="220">
        <f>VLOOKUP(F50,$O$16:$Q$27,2,0)</f>
        <v>120</v>
      </c>
      <c r="I50" s="220">
        <f>H50-G50</f>
        <v>20</v>
      </c>
      <c r="J50" s="220">
        <f>MAX(I50:I57,0)</f>
        <v>50</v>
      </c>
      <c r="K50" s="220">
        <f>MIN(I50:I57,0)</f>
        <v>0</v>
      </c>
      <c r="L50" s="220">
        <f>IF(ABS(J50)&gt;ABS(K50),J50,K50)</f>
        <v>50</v>
      </c>
      <c r="M50" s="224">
        <v>20</v>
      </c>
      <c r="N50" s="224">
        <f>MAX($M50:$M57,0)</f>
        <v>40</v>
      </c>
      <c r="O50" s="224">
        <f>MIN($M50:$M57,0)</f>
        <v>0</v>
      </c>
      <c r="P50" s="220">
        <f>IF(ABS(N50)&gt;ABS(O50),N50,O50)</f>
        <v>40</v>
      </c>
      <c r="Q50" s="225">
        <f>((($B$8*$L50)+($B$9*$P50))*($B$10/1000000))</f>
        <v>-162000</v>
      </c>
      <c r="R50" s="226">
        <f>Q50+$B$10</f>
        <v>2538000</v>
      </c>
      <c r="S50" s="64"/>
    </row>
    <row r="51" spans="1:19" x14ac:dyDescent="0.2">
      <c r="A51" s="220">
        <v>2031</v>
      </c>
      <c r="B51" s="227" t="s">
        <v>684</v>
      </c>
      <c r="C51" s="227" t="s">
        <v>684</v>
      </c>
      <c r="D51" s="227" t="s">
        <v>684</v>
      </c>
      <c r="E51" s="228" t="s">
        <v>684</v>
      </c>
      <c r="F51" s="227" t="s">
        <v>684</v>
      </c>
      <c r="G51" s="227" t="s">
        <v>684</v>
      </c>
      <c r="H51" s="227" t="s">
        <v>684</v>
      </c>
      <c r="I51" s="220">
        <f>$I$50</f>
        <v>20</v>
      </c>
      <c r="J51" s="227" t="s">
        <v>684</v>
      </c>
      <c r="K51" s="227" t="s">
        <v>684</v>
      </c>
      <c r="L51" s="227" t="s">
        <v>684</v>
      </c>
      <c r="M51" s="224">
        <f>$M$50</f>
        <v>20</v>
      </c>
      <c r="N51" s="227" t="s">
        <v>684</v>
      </c>
      <c r="O51" s="227" t="s">
        <v>684</v>
      </c>
      <c r="P51" s="227" t="s">
        <v>684</v>
      </c>
      <c r="Q51" s="227" t="s">
        <v>684</v>
      </c>
      <c r="R51" s="229"/>
      <c r="S51" s="64"/>
    </row>
    <row r="52" spans="1:19" x14ac:dyDescent="0.2">
      <c r="A52" s="220">
        <v>2032</v>
      </c>
      <c r="B52" s="227" t="s">
        <v>684</v>
      </c>
      <c r="C52" s="227" t="s">
        <v>684</v>
      </c>
      <c r="D52" s="227" t="s">
        <v>684</v>
      </c>
      <c r="E52" s="228" t="s">
        <v>684</v>
      </c>
      <c r="F52" s="227" t="s">
        <v>684</v>
      </c>
      <c r="G52" s="227" t="s">
        <v>684</v>
      </c>
      <c r="H52" s="227" t="s">
        <v>684</v>
      </c>
      <c r="I52" s="220">
        <f>$I$50</f>
        <v>20</v>
      </c>
      <c r="J52" s="227" t="s">
        <v>684</v>
      </c>
      <c r="K52" s="227" t="s">
        <v>684</v>
      </c>
      <c r="L52" s="227" t="s">
        <v>684</v>
      </c>
      <c r="M52" s="224">
        <f>$M$50</f>
        <v>20</v>
      </c>
      <c r="N52" s="227" t="s">
        <v>684</v>
      </c>
      <c r="O52" s="227" t="s">
        <v>684</v>
      </c>
      <c r="P52" s="227" t="s">
        <v>684</v>
      </c>
      <c r="Q52" s="227" t="s">
        <v>684</v>
      </c>
      <c r="R52" s="229"/>
      <c r="S52" s="64"/>
    </row>
    <row r="53" spans="1:19" x14ac:dyDescent="0.2">
      <c r="A53" s="220">
        <v>2033</v>
      </c>
      <c r="B53" s="227" t="s">
        <v>684</v>
      </c>
      <c r="C53" s="227" t="s">
        <v>684</v>
      </c>
      <c r="D53" s="227" t="s">
        <v>684</v>
      </c>
      <c r="E53" s="228" t="s">
        <v>684</v>
      </c>
      <c r="F53" s="227" t="s">
        <v>684</v>
      </c>
      <c r="G53" s="227" t="s">
        <v>684</v>
      </c>
      <c r="H53" s="227" t="s">
        <v>684</v>
      </c>
      <c r="I53" s="220">
        <f>$I$50</f>
        <v>20</v>
      </c>
      <c r="J53" s="227" t="s">
        <v>684</v>
      </c>
      <c r="K53" s="227" t="s">
        <v>684</v>
      </c>
      <c r="L53" s="227" t="s">
        <v>684</v>
      </c>
      <c r="M53" s="224">
        <f>$M$50</f>
        <v>20</v>
      </c>
      <c r="N53" s="227" t="s">
        <v>684</v>
      </c>
      <c r="O53" s="227" t="s">
        <v>684</v>
      </c>
      <c r="P53" s="227" t="s">
        <v>684</v>
      </c>
      <c r="Q53" s="227" t="s">
        <v>684</v>
      </c>
      <c r="R53" s="229"/>
      <c r="S53" s="64"/>
    </row>
    <row r="54" spans="1:19" x14ac:dyDescent="0.2">
      <c r="A54" s="220">
        <v>2034</v>
      </c>
      <c r="B54" s="227" t="s">
        <v>684</v>
      </c>
      <c r="C54" s="227" t="s">
        <v>684</v>
      </c>
      <c r="D54" s="227" t="s">
        <v>684</v>
      </c>
      <c r="E54" s="228" t="s">
        <v>684</v>
      </c>
      <c r="F54" s="227" t="s">
        <v>684</v>
      </c>
      <c r="G54" s="227" t="s">
        <v>684</v>
      </c>
      <c r="H54" s="227" t="s">
        <v>684</v>
      </c>
      <c r="I54" s="220">
        <f>$I$50</f>
        <v>20</v>
      </c>
      <c r="J54" s="227" t="s">
        <v>684</v>
      </c>
      <c r="K54" s="227" t="s">
        <v>684</v>
      </c>
      <c r="L54" s="227" t="s">
        <v>684</v>
      </c>
      <c r="M54" s="224">
        <f>$M$50</f>
        <v>20</v>
      </c>
      <c r="N54" s="227" t="s">
        <v>684</v>
      </c>
      <c r="O54" s="227" t="s">
        <v>684</v>
      </c>
      <c r="P54" s="227" t="s">
        <v>684</v>
      </c>
      <c r="Q54" s="227" t="s">
        <v>684</v>
      </c>
      <c r="R54" s="229"/>
      <c r="S54" s="64"/>
    </row>
    <row r="55" spans="1:19" x14ac:dyDescent="0.2">
      <c r="A55" s="219">
        <v>2035</v>
      </c>
      <c r="B55" s="220" t="str">
        <f>$B$50</f>
        <v>E2</v>
      </c>
      <c r="C55" s="221">
        <f>$C$50</f>
        <v>4.6000000000000001E-4</v>
      </c>
      <c r="D55" s="222">
        <f>VLOOKUP($A55,$A$115:$G$122,5,0)</f>
        <v>0.27</v>
      </c>
      <c r="E55" s="223">
        <f>1/(1+(EXP((-LN(C55/(1-C55)))-D55)))</f>
        <v>6.0249774101186831E-4</v>
      </c>
      <c r="F55" s="220" t="str">
        <f>VLOOKUP(E55,$L$16:$Q$27,4,1)</f>
        <v>E4</v>
      </c>
      <c r="G55" s="220">
        <f>$G$50</f>
        <v>100</v>
      </c>
      <c r="H55" s="220">
        <f>VLOOKUP(F55,$O$16:$Q$27,2,0)</f>
        <v>150</v>
      </c>
      <c r="I55" s="220">
        <f>H55-G55</f>
        <v>50</v>
      </c>
      <c r="J55" s="220">
        <f>MAX(I55:I62,0)</f>
        <v>80</v>
      </c>
      <c r="K55" s="220">
        <f>MIN(I55:I62,0)</f>
        <v>0</v>
      </c>
      <c r="L55" s="220">
        <f>IF(ABS(J55)&gt;ABS(K55),J55,K55)</f>
        <v>80</v>
      </c>
      <c r="M55" s="224">
        <v>40</v>
      </c>
      <c r="N55" s="224">
        <f>MAX($M55:$M62,0)</f>
        <v>54</v>
      </c>
      <c r="O55" s="224">
        <f>MIN($M55:$M62,0)</f>
        <v>0</v>
      </c>
      <c r="P55" s="220">
        <f>IF(ABS(N55)&gt;ABS(O55),N55,O55)</f>
        <v>54</v>
      </c>
      <c r="Q55" s="225">
        <f>((($B$8*$L55)+($B$9*$P55))*($B$10/1000000))</f>
        <v>-245700.00000000003</v>
      </c>
      <c r="R55" s="226">
        <f>Q55+$B$10</f>
        <v>2454300</v>
      </c>
      <c r="S55" s="64"/>
    </row>
    <row r="56" spans="1:19" x14ac:dyDescent="0.2">
      <c r="A56" s="220">
        <v>2036</v>
      </c>
      <c r="B56" s="227" t="s">
        <v>684</v>
      </c>
      <c r="C56" s="227" t="s">
        <v>684</v>
      </c>
      <c r="D56" s="227" t="s">
        <v>684</v>
      </c>
      <c r="E56" s="228" t="s">
        <v>684</v>
      </c>
      <c r="F56" s="227" t="s">
        <v>684</v>
      </c>
      <c r="G56" s="227" t="s">
        <v>684</v>
      </c>
      <c r="H56" s="227" t="s">
        <v>684</v>
      </c>
      <c r="I56" s="220">
        <f>$I$55</f>
        <v>50</v>
      </c>
      <c r="J56" s="227" t="s">
        <v>684</v>
      </c>
      <c r="K56" s="227" t="s">
        <v>684</v>
      </c>
      <c r="L56" s="227" t="s">
        <v>684</v>
      </c>
      <c r="M56" s="224">
        <f>$M$55</f>
        <v>40</v>
      </c>
      <c r="N56" s="227" t="s">
        <v>684</v>
      </c>
      <c r="O56" s="227" t="s">
        <v>684</v>
      </c>
      <c r="P56" s="227" t="s">
        <v>684</v>
      </c>
      <c r="Q56" s="227" t="s">
        <v>684</v>
      </c>
      <c r="R56" s="229"/>
      <c r="S56" s="64"/>
    </row>
    <row r="57" spans="1:19" x14ac:dyDescent="0.2">
      <c r="A57" s="220">
        <v>2037</v>
      </c>
      <c r="B57" s="227" t="s">
        <v>684</v>
      </c>
      <c r="C57" s="227" t="s">
        <v>684</v>
      </c>
      <c r="D57" s="227" t="s">
        <v>684</v>
      </c>
      <c r="E57" s="228" t="s">
        <v>684</v>
      </c>
      <c r="F57" s="227" t="s">
        <v>684</v>
      </c>
      <c r="G57" s="227" t="s">
        <v>684</v>
      </c>
      <c r="H57" s="227" t="s">
        <v>684</v>
      </c>
      <c r="I57" s="220">
        <f>$I$55</f>
        <v>50</v>
      </c>
      <c r="J57" s="227" t="s">
        <v>684</v>
      </c>
      <c r="K57" s="227" t="s">
        <v>684</v>
      </c>
      <c r="L57" s="227" t="s">
        <v>684</v>
      </c>
      <c r="M57" s="224">
        <f>$M$55</f>
        <v>40</v>
      </c>
      <c r="N57" s="227" t="s">
        <v>684</v>
      </c>
      <c r="O57" s="227" t="s">
        <v>684</v>
      </c>
      <c r="P57" s="227" t="s">
        <v>684</v>
      </c>
      <c r="Q57" s="227" t="s">
        <v>684</v>
      </c>
      <c r="R57" s="229"/>
      <c r="S57" s="64"/>
    </row>
    <row r="58" spans="1:19" x14ac:dyDescent="0.2">
      <c r="A58" s="220">
        <v>2038</v>
      </c>
      <c r="B58" s="227" t="s">
        <v>684</v>
      </c>
      <c r="C58" s="227" t="s">
        <v>684</v>
      </c>
      <c r="D58" s="227" t="s">
        <v>684</v>
      </c>
      <c r="E58" s="228" t="s">
        <v>684</v>
      </c>
      <c r="F58" s="227" t="s">
        <v>684</v>
      </c>
      <c r="G58" s="227" t="s">
        <v>684</v>
      </c>
      <c r="H58" s="227" t="s">
        <v>684</v>
      </c>
      <c r="I58" s="220">
        <f>$I$55</f>
        <v>50</v>
      </c>
      <c r="J58" s="227" t="s">
        <v>684</v>
      </c>
      <c r="K58" s="227" t="s">
        <v>684</v>
      </c>
      <c r="L58" s="227" t="s">
        <v>684</v>
      </c>
      <c r="M58" s="224">
        <f>$M$55</f>
        <v>40</v>
      </c>
      <c r="N58" s="227" t="s">
        <v>684</v>
      </c>
      <c r="O58" s="227" t="s">
        <v>684</v>
      </c>
      <c r="P58" s="227" t="s">
        <v>684</v>
      </c>
      <c r="Q58" s="227" t="s">
        <v>684</v>
      </c>
      <c r="R58" s="229"/>
      <c r="S58" s="64"/>
    </row>
    <row r="59" spans="1:19" x14ac:dyDescent="0.2">
      <c r="A59" s="220">
        <v>2039</v>
      </c>
      <c r="B59" s="227" t="s">
        <v>684</v>
      </c>
      <c r="C59" s="227" t="s">
        <v>684</v>
      </c>
      <c r="D59" s="227" t="s">
        <v>684</v>
      </c>
      <c r="E59" s="228" t="s">
        <v>684</v>
      </c>
      <c r="F59" s="227" t="s">
        <v>684</v>
      </c>
      <c r="G59" s="227" t="s">
        <v>684</v>
      </c>
      <c r="H59" s="227" t="s">
        <v>684</v>
      </c>
      <c r="I59" s="220">
        <f>$I$55</f>
        <v>50</v>
      </c>
      <c r="J59" s="227" t="s">
        <v>684</v>
      </c>
      <c r="K59" s="227" t="s">
        <v>684</v>
      </c>
      <c r="L59" s="227" t="s">
        <v>684</v>
      </c>
      <c r="M59" s="224">
        <f>$M$55</f>
        <v>40</v>
      </c>
      <c r="N59" s="227" t="s">
        <v>684</v>
      </c>
      <c r="O59" s="227" t="s">
        <v>684</v>
      </c>
      <c r="P59" s="227" t="s">
        <v>684</v>
      </c>
      <c r="Q59" s="227" t="s">
        <v>684</v>
      </c>
      <c r="R59" s="229"/>
      <c r="S59" s="64"/>
    </row>
    <row r="60" spans="1:19" x14ac:dyDescent="0.2">
      <c r="A60" s="219">
        <v>2040</v>
      </c>
      <c r="B60" s="220" t="str">
        <f>$B$50</f>
        <v>E2</v>
      </c>
      <c r="C60" s="221">
        <f>$C$50</f>
        <v>4.6000000000000001E-4</v>
      </c>
      <c r="D60" s="222">
        <f>VLOOKUP($A60,$A$115:$G$122,5,0)</f>
        <v>0.36</v>
      </c>
      <c r="E60" s="223">
        <f>1/(1+(EXP((-LN(C60/(1-C60)))-D60)))</f>
        <v>6.5920013132654337E-4</v>
      </c>
      <c r="F60" s="220" t="str">
        <f>VLOOKUP(E60,$L$16:$Q$27,4,1)</f>
        <v>E5</v>
      </c>
      <c r="G60" s="220">
        <f>$G$50</f>
        <v>100</v>
      </c>
      <c r="H60" s="220">
        <f>VLOOKUP(F60,$O$16:$Q$27,2,0)</f>
        <v>180</v>
      </c>
      <c r="I60" s="220">
        <f>H60-G60</f>
        <v>80</v>
      </c>
      <c r="J60" s="220">
        <f>MAX(I60:I67,0)</f>
        <v>330</v>
      </c>
      <c r="K60" s="220">
        <f>MIN(I60:I67,0)</f>
        <v>0</v>
      </c>
      <c r="L60" s="220">
        <f>IF(ABS(J60)&gt;ABS(K60),J60,K60)</f>
        <v>330</v>
      </c>
      <c r="M60" s="224">
        <v>54</v>
      </c>
      <c r="N60" s="224">
        <f>MAX($M60:$M67,0)</f>
        <v>54</v>
      </c>
      <c r="O60" s="224">
        <f>MIN($M60:$M67,0)</f>
        <v>0</v>
      </c>
      <c r="P60" s="220">
        <f>IF(ABS(N60)&gt;ABS(O60),N60,O60)</f>
        <v>54</v>
      </c>
      <c r="Q60" s="225">
        <f>((($B$8*$L60)+($B$9*$P60))*($B$10/1000000))</f>
        <v>-785700</v>
      </c>
      <c r="R60" s="226">
        <f>Q60+$B$10</f>
        <v>1914300</v>
      </c>
      <c r="S60" s="64"/>
    </row>
    <row r="61" spans="1:19" x14ac:dyDescent="0.2">
      <c r="A61" s="220">
        <v>2041</v>
      </c>
      <c r="B61" s="227" t="s">
        <v>684</v>
      </c>
      <c r="C61" s="227" t="s">
        <v>684</v>
      </c>
      <c r="D61" s="227" t="s">
        <v>684</v>
      </c>
      <c r="E61" s="228" t="s">
        <v>684</v>
      </c>
      <c r="F61" s="227" t="s">
        <v>684</v>
      </c>
      <c r="G61" s="227" t="s">
        <v>684</v>
      </c>
      <c r="H61" s="227" t="s">
        <v>684</v>
      </c>
      <c r="I61" s="220">
        <f>$I$60</f>
        <v>80</v>
      </c>
      <c r="J61" s="227" t="s">
        <v>684</v>
      </c>
      <c r="K61" s="227" t="s">
        <v>684</v>
      </c>
      <c r="L61" s="227" t="s">
        <v>684</v>
      </c>
      <c r="M61" s="224">
        <f>$M$60</f>
        <v>54</v>
      </c>
      <c r="N61" s="227" t="s">
        <v>684</v>
      </c>
      <c r="O61" s="227" t="s">
        <v>684</v>
      </c>
      <c r="P61" s="227" t="s">
        <v>684</v>
      </c>
      <c r="Q61" s="227" t="s">
        <v>684</v>
      </c>
      <c r="R61" s="229"/>
      <c r="S61" s="64"/>
    </row>
    <row r="62" spans="1:19" x14ac:dyDescent="0.2">
      <c r="A62" s="220">
        <v>2042</v>
      </c>
      <c r="B62" s="227" t="s">
        <v>684</v>
      </c>
      <c r="C62" s="227" t="s">
        <v>684</v>
      </c>
      <c r="D62" s="227" t="s">
        <v>684</v>
      </c>
      <c r="E62" s="228" t="s">
        <v>684</v>
      </c>
      <c r="F62" s="227" t="s">
        <v>684</v>
      </c>
      <c r="G62" s="227" t="s">
        <v>684</v>
      </c>
      <c r="H62" s="227" t="s">
        <v>684</v>
      </c>
      <c r="I62" s="220">
        <f>$I$60</f>
        <v>80</v>
      </c>
      <c r="J62" s="227" t="s">
        <v>684</v>
      </c>
      <c r="K62" s="227" t="s">
        <v>684</v>
      </c>
      <c r="L62" s="227" t="s">
        <v>684</v>
      </c>
      <c r="M62" s="224">
        <f>$M$60</f>
        <v>54</v>
      </c>
      <c r="N62" s="227" t="s">
        <v>684</v>
      </c>
      <c r="O62" s="227" t="s">
        <v>684</v>
      </c>
      <c r="P62" s="227" t="s">
        <v>684</v>
      </c>
      <c r="Q62" s="227" t="s">
        <v>684</v>
      </c>
      <c r="R62" s="229"/>
      <c r="S62" s="64"/>
    </row>
    <row r="63" spans="1:19" x14ac:dyDescent="0.2">
      <c r="A63" s="220">
        <v>2043</v>
      </c>
      <c r="B63" s="227" t="s">
        <v>684</v>
      </c>
      <c r="C63" s="227" t="s">
        <v>684</v>
      </c>
      <c r="D63" s="227" t="s">
        <v>684</v>
      </c>
      <c r="E63" s="228" t="s">
        <v>684</v>
      </c>
      <c r="F63" s="227" t="s">
        <v>684</v>
      </c>
      <c r="G63" s="227" t="s">
        <v>684</v>
      </c>
      <c r="H63" s="227" t="s">
        <v>684</v>
      </c>
      <c r="I63" s="220">
        <f>$I$60</f>
        <v>80</v>
      </c>
      <c r="J63" s="227" t="s">
        <v>684</v>
      </c>
      <c r="K63" s="227" t="s">
        <v>684</v>
      </c>
      <c r="L63" s="227" t="s">
        <v>684</v>
      </c>
      <c r="M63" s="224">
        <f>$M$60</f>
        <v>54</v>
      </c>
      <c r="N63" s="227" t="s">
        <v>684</v>
      </c>
      <c r="O63" s="227" t="s">
        <v>684</v>
      </c>
      <c r="P63" s="227" t="s">
        <v>684</v>
      </c>
      <c r="Q63" s="227" t="s">
        <v>684</v>
      </c>
      <c r="R63" s="229"/>
      <c r="S63" s="64"/>
    </row>
    <row r="64" spans="1:19" x14ac:dyDescent="0.2">
      <c r="A64" s="220">
        <v>2044</v>
      </c>
      <c r="B64" s="227" t="s">
        <v>684</v>
      </c>
      <c r="C64" s="227" t="s">
        <v>684</v>
      </c>
      <c r="D64" s="227" t="s">
        <v>684</v>
      </c>
      <c r="E64" s="228" t="s">
        <v>684</v>
      </c>
      <c r="F64" s="227" t="s">
        <v>684</v>
      </c>
      <c r="G64" s="227" t="s">
        <v>684</v>
      </c>
      <c r="H64" s="227" t="s">
        <v>684</v>
      </c>
      <c r="I64" s="220">
        <f>$I$60</f>
        <v>80</v>
      </c>
      <c r="J64" s="227" t="s">
        <v>684</v>
      </c>
      <c r="K64" s="227" t="s">
        <v>684</v>
      </c>
      <c r="L64" s="227" t="s">
        <v>684</v>
      </c>
      <c r="M64" s="224">
        <f>$M$60</f>
        <v>54</v>
      </c>
      <c r="N64" s="227" t="s">
        <v>684</v>
      </c>
      <c r="O64" s="227" t="s">
        <v>684</v>
      </c>
      <c r="P64" s="227" t="s">
        <v>684</v>
      </c>
      <c r="Q64" s="227" t="s">
        <v>684</v>
      </c>
      <c r="R64" s="229"/>
      <c r="S64" s="64"/>
    </row>
    <row r="65" spans="1:19" x14ac:dyDescent="0.2">
      <c r="A65" s="219">
        <v>2045</v>
      </c>
      <c r="B65" s="220" t="str">
        <f>$B$50</f>
        <v>E2</v>
      </c>
      <c r="C65" s="221">
        <f>$C$50</f>
        <v>4.6000000000000001E-4</v>
      </c>
      <c r="D65" s="222">
        <f>VLOOKUP($A65,$A$115:$G$122,5,0)</f>
        <v>0.6</v>
      </c>
      <c r="E65" s="223">
        <f>1/(1+(EXP((-LN(C65/(1-C65)))-D65)))</f>
        <v>8.3785779160406952E-4</v>
      </c>
      <c r="F65" s="220" t="str">
        <f>VLOOKUP(E65,$L$16:$Q$27,4,1)</f>
        <v>E6</v>
      </c>
      <c r="G65" s="220">
        <f>$G$50</f>
        <v>100</v>
      </c>
      <c r="H65" s="220">
        <f>VLOOKUP(F65,$O$16:$Q$27,2,0)</f>
        <v>430</v>
      </c>
      <c r="I65" s="220">
        <f>H65-G65</f>
        <v>330</v>
      </c>
      <c r="J65" s="220">
        <f>MAX(I65:I72,0)</f>
        <v>330</v>
      </c>
      <c r="K65" s="220">
        <f>MIN(I65:I72,0)</f>
        <v>0</v>
      </c>
      <c r="L65" s="220">
        <f>IF(ABS(J65)&gt;ABS(K65),J65,K65)</f>
        <v>330</v>
      </c>
      <c r="M65" s="224">
        <v>44</v>
      </c>
      <c r="N65" s="224">
        <f>MAX($M65:$M72,0)</f>
        <v>44</v>
      </c>
      <c r="O65" s="224">
        <f>MIN($M65:$M72,0)</f>
        <v>0</v>
      </c>
      <c r="P65" s="220">
        <f>IF(ABS(N65)&gt;ABS(O65),N65,O65)</f>
        <v>44</v>
      </c>
      <c r="Q65" s="225">
        <f>((($B$8*$L65)+($B$9*$P65))*($B$10/1000000))</f>
        <v>-772200</v>
      </c>
      <c r="R65" s="226">
        <f>Q65+$B$10</f>
        <v>1927800</v>
      </c>
      <c r="S65" s="64"/>
    </row>
    <row r="66" spans="1:19" x14ac:dyDescent="0.2">
      <c r="A66" s="220">
        <v>2046</v>
      </c>
      <c r="B66" s="227" t="s">
        <v>684</v>
      </c>
      <c r="C66" s="227" t="s">
        <v>684</v>
      </c>
      <c r="D66" s="227" t="s">
        <v>684</v>
      </c>
      <c r="E66" s="228" t="s">
        <v>684</v>
      </c>
      <c r="F66" s="227" t="s">
        <v>684</v>
      </c>
      <c r="G66" s="227" t="s">
        <v>684</v>
      </c>
      <c r="H66" s="227" t="s">
        <v>684</v>
      </c>
      <c r="I66" s="220">
        <f>$I$65</f>
        <v>330</v>
      </c>
      <c r="J66" s="227" t="s">
        <v>684</v>
      </c>
      <c r="K66" s="227" t="s">
        <v>684</v>
      </c>
      <c r="L66" s="227" t="s">
        <v>684</v>
      </c>
      <c r="M66" s="224">
        <f>$M$65</f>
        <v>44</v>
      </c>
      <c r="N66" s="227" t="s">
        <v>684</v>
      </c>
      <c r="O66" s="227" t="s">
        <v>684</v>
      </c>
      <c r="P66" s="227" t="s">
        <v>684</v>
      </c>
      <c r="Q66" s="227" t="s">
        <v>684</v>
      </c>
      <c r="R66" s="229"/>
      <c r="S66" s="64"/>
    </row>
    <row r="67" spans="1:19" x14ac:dyDescent="0.2">
      <c r="A67" s="220">
        <v>2047</v>
      </c>
      <c r="B67" s="227" t="s">
        <v>684</v>
      </c>
      <c r="C67" s="227" t="s">
        <v>684</v>
      </c>
      <c r="D67" s="227" t="s">
        <v>684</v>
      </c>
      <c r="E67" s="228" t="s">
        <v>684</v>
      </c>
      <c r="F67" s="227" t="s">
        <v>684</v>
      </c>
      <c r="G67" s="227" t="s">
        <v>684</v>
      </c>
      <c r="H67" s="227" t="s">
        <v>684</v>
      </c>
      <c r="I67" s="220">
        <f>$I$65</f>
        <v>330</v>
      </c>
      <c r="J67" s="227" t="s">
        <v>684</v>
      </c>
      <c r="K67" s="227" t="s">
        <v>684</v>
      </c>
      <c r="L67" s="227" t="s">
        <v>684</v>
      </c>
      <c r="M67" s="224">
        <f>$M$65</f>
        <v>44</v>
      </c>
      <c r="N67" s="227" t="s">
        <v>684</v>
      </c>
      <c r="O67" s="227" t="s">
        <v>684</v>
      </c>
      <c r="P67" s="227" t="s">
        <v>684</v>
      </c>
      <c r="Q67" s="227" t="s">
        <v>684</v>
      </c>
      <c r="R67" s="229"/>
      <c r="S67" s="64"/>
    </row>
    <row r="68" spans="1:19" x14ac:dyDescent="0.2">
      <c r="A68" s="220">
        <v>2048</v>
      </c>
      <c r="B68" s="227" t="s">
        <v>684</v>
      </c>
      <c r="C68" s="227" t="s">
        <v>684</v>
      </c>
      <c r="D68" s="227" t="s">
        <v>684</v>
      </c>
      <c r="E68" s="228" t="s">
        <v>684</v>
      </c>
      <c r="F68" s="227" t="s">
        <v>684</v>
      </c>
      <c r="G68" s="227" t="s">
        <v>684</v>
      </c>
      <c r="H68" s="227" t="s">
        <v>684</v>
      </c>
      <c r="I68" s="220">
        <f>$I$65</f>
        <v>330</v>
      </c>
      <c r="J68" s="227" t="s">
        <v>684</v>
      </c>
      <c r="K68" s="227" t="s">
        <v>684</v>
      </c>
      <c r="L68" s="227" t="s">
        <v>684</v>
      </c>
      <c r="M68" s="224">
        <f>$M$65</f>
        <v>44</v>
      </c>
      <c r="N68" s="227" t="s">
        <v>684</v>
      </c>
      <c r="O68" s="227" t="s">
        <v>684</v>
      </c>
      <c r="P68" s="227" t="s">
        <v>684</v>
      </c>
      <c r="Q68" s="227" t="s">
        <v>684</v>
      </c>
      <c r="R68" s="229"/>
      <c r="S68" s="64"/>
    </row>
    <row r="69" spans="1:19" x14ac:dyDescent="0.2">
      <c r="A69" s="220">
        <v>2049</v>
      </c>
      <c r="B69" s="227" t="s">
        <v>684</v>
      </c>
      <c r="C69" s="227" t="s">
        <v>684</v>
      </c>
      <c r="D69" s="227" t="s">
        <v>684</v>
      </c>
      <c r="E69" s="228" t="s">
        <v>684</v>
      </c>
      <c r="F69" s="227" t="s">
        <v>684</v>
      </c>
      <c r="G69" s="227" t="s">
        <v>684</v>
      </c>
      <c r="H69" s="227" t="s">
        <v>684</v>
      </c>
      <c r="I69" s="220">
        <f>$I$65</f>
        <v>330</v>
      </c>
      <c r="J69" s="227" t="s">
        <v>684</v>
      </c>
      <c r="K69" s="227" t="s">
        <v>684</v>
      </c>
      <c r="L69" s="227" t="s">
        <v>684</v>
      </c>
      <c r="M69" s="224">
        <f>$M$65</f>
        <v>44</v>
      </c>
      <c r="N69" s="227" t="s">
        <v>684</v>
      </c>
      <c r="O69" s="227" t="s">
        <v>684</v>
      </c>
      <c r="P69" s="227" t="s">
        <v>684</v>
      </c>
      <c r="Q69" s="227" t="s">
        <v>684</v>
      </c>
      <c r="R69" s="229"/>
      <c r="S69" s="64"/>
    </row>
    <row r="70" spans="1:19" x14ac:dyDescent="0.2">
      <c r="A70" s="220">
        <v>2050</v>
      </c>
      <c r="B70" s="220" t="str">
        <f>$B$50</f>
        <v>E2</v>
      </c>
      <c r="C70" s="221">
        <f>$C$50</f>
        <v>4.6000000000000001E-4</v>
      </c>
      <c r="D70" s="222">
        <f>D65</f>
        <v>0.6</v>
      </c>
      <c r="E70" s="223">
        <f>1/(1+(EXP((-LN(C70/(1-C70)))-D70)))</f>
        <v>8.3785779160406952E-4</v>
      </c>
      <c r="F70" s="220" t="str">
        <f>VLOOKUP(E70,$L$16:$Q$27,4,1)</f>
        <v>E6</v>
      </c>
      <c r="G70" s="220">
        <f>$G$50</f>
        <v>100</v>
      </c>
      <c r="H70" s="220">
        <f>VLOOKUP(F70,$O$16:$Q$27,2,0)</f>
        <v>430</v>
      </c>
      <c r="I70" s="220">
        <f>H70-G70</f>
        <v>330</v>
      </c>
      <c r="J70" s="220">
        <f>MAX(I70:I72,0)</f>
        <v>330</v>
      </c>
      <c r="K70" s="220">
        <f>MIN(I70:I72,0)</f>
        <v>0</v>
      </c>
      <c r="L70" s="220">
        <f>IF(ABS(J70)&gt;ABS(K70),J70,K70)</f>
        <v>330</v>
      </c>
      <c r="M70" s="224">
        <v>34</v>
      </c>
      <c r="N70" s="224">
        <f>MAX($M70:$M72,0)</f>
        <v>34</v>
      </c>
      <c r="O70" s="224">
        <f>MIN($M70:$M72,0)</f>
        <v>0</v>
      </c>
      <c r="P70" s="220">
        <f>IF(ABS(N70)&gt;ABS(O70),N70,O70)</f>
        <v>34</v>
      </c>
      <c r="Q70" s="225">
        <f>((($B$8*$L70)+($B$9*$P70))*($B$10/1000000))</f>
        <v>-758700</v>
      </c>
      <c r="R70" s="226">
        <f>Q70+$B$10</f>
        <v>1941300</v>
      </c>
      <c r="S70" s="64"/>
    </row>
    <row r="71" spans="1:19" x14ac:dyDescent="0.2">
      <c r="A71" s="220">
        <v>2051</v>
      </c>
      <c r="B71" s="227" t="s">
        <v>684</v>
      </c>
      <c r="C71" s="227" t="s">
        <v>684</v>
      </c>
      <c r="D71" s="227" t="s">
        <v>684</v>
      </c>
      <c r="E71" s="228" t="s">
        <v>684</v>
      </c>
      <c r="F71" s="227" t="s">
        <v>684</v>
      </c>
      <c r="G71" s="227" t="s">
        <v>684</v>
      </c>
      <c r="H71" s="227" t="s">
        <v>684</v>
      </c>
      <c r="I71" s="220">
        <f t="shared" ref="I71:I72" si="0">$I$70</f>
        <v>330</v>
      </c>
      <c r="J71" s="227" t="s">
        <v>684</v>
      </c>
      <c r="K71" s="227" t="s">
        <v>684</v>
      </c>
      <c r="L71" s="227" t="s">
        <v>684</v>
      </c>
      <c r="M71" s="224">
        <f>M70</f>
        <v>34</v>
      </c>
      <c r="N71" s="227" t="s">
        <v>684</v>
      </c>
      <c r="O71" s="227" t="s">
        <v>684</v>
      </c>
      <c r="P71" s="227" t="s">
        <v>684</v>
      </c>
      <c r="Q71" s="227" t="s">
        <v>684</v>
      </c>
      <c r="R71" s="229"/>
      <c r="S71" s="64"/>
    </row>
    <row r="72" spans="1:19" x14ac:dyDescent="0.2">
      <c r="A72" s="220">
        <v>2052</v>
      </c>
      <c r="B72" s="227" t="s">
        <v>684</v>
      </c>
      <c r="C72" s="227" t="s">
        <v>684</v>
      </c>
      <c r="D72" s="227" t="s">
        <v>684</v>
      </c>
      <c r="E72" s="228" t="s">
        <v>684</v>
      </c>
      <c r="F72" s="227" t="s">
        <v>684</v>
      </c>
      <c r="G72" s="227" t="s">
        <v>684</v>
      </c>
      <c r="H72" s="227" t="s">
        <v>684</v>
      </c>
      <c r="I72" s="220">
        <f t="shared" si="0"/>
        <v>330</v>
      </c>
      <c r="J72" s="227" t="s">
        <v>684</v>
      </c>
      <c r="K72" s="227" t="s">
        <v>684</v>
      </c>
      <c r="L72" s="227" t="s">
        <v>684</v>
      </c>
      <c r="M72" s="224">
        <f>M71</f>
        <v>34</v>
      </c>
      <c r="N72" s="227" t="s">
        <v>684</v>
      </c>
      <c r="O72" s="227" t="s">
        <v>684</v>
      </c>
      <c r="P72" s="227" t="s">
        <v>684</v>
      </c>
      <c r="Q72" s="227" t="s">
        <v>684</v>
      </c>
      <c r="R72" s="229"/>
      <c r="S72" s="64"/>
    </row>
    <row r="73" spans="1:19" ht="15" x14ac:dyDescent="0.25">
      <c r="A73" s="300"/>
      <c r="B73" s="300"/>
      <c r="C73" s="300"/>
      <c r="D73" s="300"/>
      <c r="E73" s="300"/>
      <c r="F73" s="300"/>
      <c r="G73" s="300"/>
      <c r="H73" s="300"/>
      <c r="I73" s="300"/>
      <c r="J73" s="300"/>
      <c r="K73" s="300"/>
      <c r="L73" s="300"/>
      <c r="M73" s="300"/>
      <c r="N73" s="300"/>
      <c r="O73" s="300"/>
      <c r="P73" s="300"/>
      <c r="Q73" s="300"/>
      <c r="R73" s="300"/>
      <c r="S73" s="300"/>
    </row>
    <row r="74" spans="1:19" ht="36" customHeight="1" x14ac:dyDescent="0.2">
      <c r="A74" s="374" t="s">
        <v>608</v>
      </c>
      <c r="B74" s="374"/>
      <c r="C74" s="374"/>
      <c r="D74" s="374"/>
      <c r="E74" s="374"/>
      <c r="F74" s="374"/>
      <c r="G74" s="374"/>
      <c r="H74" s="374"/>
      <c r="I74" s="374"/>
      <c r="J74" s="374"/>
      <c r="K74" s="374"/>
      <c r="L74" s="374"/>
      <c r="M74" s="374"/>
      <c r="N74" s="374"/>
      <c r="O74" s="374"/>
      <c r="P74" s="374"/>
      <c r="Q74" s="374"/>
      <c r="R74" s="374"/>
      <c r="S74" s="374"/>
    </row>
    <row r="75" spans="1:19" ht="15" x14ac:dyDescent="0.25">
      <c r="A75" s="62"/>
      <c r="B75" s="388" t="s">
        <v>661</v>
      </c>
      <c r="C75" s="388"/>
      <c r="D75" s="388" t="s">
        <v>662</v>
      </c>
      <c r="E75" s="388"/>
      <c r="F75" s="388" t="s">
        <v>663</v>
      </c>
      <c r="G75" s="388"/>
      <c r="H75" s="388"/>
      <c r="I75" s="388" t="s">
        <v>664</v>
      </c>
      <c r="J75" s="388"/>
      <c r="K75" s="388"/>
      <c r="L75" s="388"/>
      <c r="M75" s="388" t="s">
        <v>665</v>
      </c>
      <c r="N75" s="388"/>
      <c r="O75" s="388"/>
      <c r="P75" s="388"/>
      <c r="Q75" s="205" t="s">
        <v>666</v>
      </c>
      <c r="R75" s="205" t="s">
        <v>667</v>
      </c>
      <c r="S75" s="64"/>
    </row>
    <row r="76" spans="1:19" ht="75" x14ac:dyDescent="0.2">
      <c r="A76" s="67" t="s">
        <v>668</v>
      </c>
      <c r="B76" s="67" t="s">
        <v>645</v>
      </c>
      <c r="C76" s="67" t="s">
        <v>669</v>
      </c>
      <c r="D76" s="67" t="s">
        <v>670</v>
      </c>
      <c r="E76" s="67" t="s">
        <v>591</v>
      </c>
      <c r="F76" s="67" t="s">
        <v>671</v>
      </c>
      <c r="G76" s="67" t="s">
        <v>672</v>
      </c>
      <c r="H76" s="67" t="s">
        <v>673</v>
      </c>
      <c r="I76" s="67" t="s">
        <v>674</v>
      </c>
      <c r="J76" s="67" t="s">
        <v>675</v>
      </c>
      <c r="K76" s="67" t="s">
        <v>676</v>
      </c>
      <c r="L76" s="67" t="s">
        <v>677</v>
      </c>
      <c r="M76" s="67" t="s">
        <v>678</v>
      </c>
      <c r="N76" s="67" t="s">
        <v>679</v>
      </c>
      <c r="O76" s="67" t="s">
        <v>680</v>
      </c>
      <c r="P76" s="67" t="s">
        <v>681</v>
      </c>
      <c r="Q76" s="67" t="s">
        <v>682</v>
      </c>
      <c r="R76" s="105" t="s">
        <v>683</v>
      </c>
      <c r="S76" s="218"/>
    </row>
    <row r="77" spans="1:19" x14ac:dyDescent="0.2">
      <c r="A77" s="219">
        <v>2030</v>
      </c>
      <c r="B77" s="230" t="str">
        <f>$F$30</f>
        <v>E6</v>
      </c>
      <c r="C77" s="221">
        <f>VLOOKUP($B$77,$K$16:$N$27,4,0)</f>
        <v>8.0199999999999998E-4</v>
      </c>
      <c r="D77" s="222">
        <f>VLOOKUP($A77,$A$123:$G$129,5,0)</f>
        <v>0.06</v>
      </c>
      <c r="E77" s="223">
        <f>1/(1+(EXP((-LN(C77/(1-C77)))-D77)))</f>
        <v>8.5155067945289127E-4</v>
      </c>
      <c r="F77" s="220" t="str">
        <f>VLOOKUP(E77,$L$16:$Q$27,4,1)</f>
        <v>E6</v>
      </c>
      <c r="G77" s="220">
        <f>VLOOKUP(B77,$O$16:$Q$27,3,0)</f>
        <v>340</v>
      </c>
      <c r="H77" s="220">
        <f>VLOOKUP(F77,$O$16:$Q$27,3,0)</f>
        <v>340</v>
      </c>
      <c r="I77" s="220">
        <f>H77-G77</f>
        <v>0</v>
      </c>
      <c r="J77" s="220">
        <f>MAX(I77:I87,0)</f>
        <v>0</v>
      </c>
      <c r="K77" s="220">
        <f>MIN(I77:I87,0)</f>
        <v>-190</v>
      </c>
      <c r="L77" s="220">
        <f>IF(ABS(J77)&gt;ABS(K77),J77,K77)</f>
        <v>-190</v>
      </c>
      <c r="M77" s="224">
        <v>30</v>
      </c>
      <c r="N77" s="224">
        <f>MAX($M77:$M87,0)</f>
        <v>64</v>
      </c>
      <c r="O77" s="224">
        <f>MIN($M77:$M87,0)</f>
        <v>0</v>
      </c>
      <c r="P77" s="220">
        <f>IF(ABS(N77)&gt;ABS(O77),N77,O77)</f>
        <v>64</v>
      </c>
      <c r="Q77" s="225">
        <f>((($L$8*$L77)+($L$9*$P77))*($L$10/1000000))</f>
        <v>316000</v>
      </c>
      <c r="R77" s="226">
        <f>Q77+$L$10</f>
        <v>5316000</v>
      </c>
      <c r="S77" s="64"/>
    </row>
    <row r="78" spans="1:19" x14ac:dyDescent="0.2">
      <c r="A78" s="220">
        <v>2031</v>
      </c>
      <c r="B78" s="227" t="s">
        <v>684</v>
      </c>
      <c r="C78" s="227" t="s">
        <v>684</v>
      </c>
      <c r="D78" s="227" t="s">
        <v>684</v>
      </c>
      <c r="E78" s="228" t="s">
        <v>684</v>
      </c>
      <c r="F78" s="227" t="s">
        <v>684</v>
      </c>
      <c r="G78" s="227" t="s">
        <v>684</v>
      </c>
      <c r="H78" s="227" t="s">
        <v>684</v>
      </c>
      <c r="I78" s="220">
        <f>$I$77</f>
        <v>0</v>
      </c>
      <c r="J78" s="227" t="s">
        <v>684</v>
      </c>
      <c r="K78" s="227" t="s">
        <v>684</v>
      </c>
      <c r="L78" s="227" t="s">
        <v>684</v>
      </c>
      <c r="M78" s="224">
        <f>$M$77</f>
        <v>30</v>
      </c>
      <c r="N78" s="227" t="s">
        <v>684</v>
      </c>
      <c r="O78" s="227" t="s">
        <v>684</v>
      </c>
      <c r="P78" s="227" t="s">
        <v>684</v>
      </c>
      <c r="Q78" s="227" t="s">
        <v>684</v>
      </c>
      <c r="R78" s="229"/>
      <c r="S78" s="64"/>
    </row>
    <row r="79" spans="1:19" x14ac:dyDescent="0.2">
      <c r="A79" s="220">
        <v>2032</v>
      </c>
      <c r="B79" s="227" t="s">
        <v>684</v>
      </c>
      <c r="C79" s="227" t="s">
        <v>684</v>
      </c>
      <c r="D79" s="227" t="s">
        <v>684</v>
      </c>
      <c r="E79" s="228" t="s">
        <v>684</v>
      </c>
      <c r="F79" s="227" t="s">
        <v>684</v>
      </c>
      <c r="G79" s="227" t="s">
        <v>684</v>
      </c>
      <c r="H79" s="227" t="s">
        <v>684</v>
      </c>
      <c r="I79" s="220">
        <f>$I$77</f>
        <v>0</v>
      </c>
      <c r="J79" s="227" t="s">
        <v>684</v>
      </c>
      <c r="K79" s="227" t="s">
        <v>684</v>
      </c>
      <c r="L79" s="227" t="s">
        <v>684</v>
      </c>
      <c r="M79" s="224">
        <f>$M$77</f>
        <v>30</v>
      </c>
      <c r="N79" s="227" t="s">
        <v>684</v>
      </c>
      <c r="O79" s="227" t="s">
        <v>684</v>
      </c>
      <c r="P79" s="227" t="s">
        <v>684</v>
      </c>
      <c r="Q79" s="227" t="s">
        <v>684</v>
      </c>
      <c r="R79" s="229"/>
      <c r="S79" s="64"/>
    </row>
    <row r="80" spans="1:19" x14ac:dyDescent="0.2">
      <c r="A80" s="220">
        <v>2033</v>
      </c>
      <c r="B80" s="227" t="s">
        <v>684</v>
      </c>
      <c r="C80" s="227" t="s">
        <v>684</v>
      </c>
      <c r="D80" s="227" t="s">
        <v>684</v>
      </c>
      <c r="E80" s="228" t="s">
        <v>684</v>
      </c>
      <c r="F80" s="227" t="s">
        <v>684</v>
      </c>
      <c r="G80" s="227" t="s">
        <v>684</v>
      </c>
      <c r="H80" s="227" t="s">
        <v>684</v>
      </c>
      <c r="I80" s="220">
        <f>$I$77</f>
        <v>0</v>
      </c>
      <c r="J80" s="227" t="s">
        <v>684</v>
      </c>
      <c r="K80" s="227" t="s">
        <v>684</v>
      </c>
      <c r="L80" s="227" t="s">
        <v>684</v>
      </c>
      <c r="M80" s="224">
        <f>$M$77</f>
        <v>30</v>
      </c>
      <c r="N80" s="227" t="s">
        <v>684</v>
      </c>
      <c r="O80" s="227" t="s">
        <v>684</v>
      </c>
      <c r="P80" s="227" t="s">
        <v>684</v>
      </c>
      <c r="Q80" s="227" t="s">
        <v>684</v>
      </c>
      <c r="R80" s="229"/>
      <c r="S80" s="64"/>
    </row>
    <row r="81" spans="1:19" x14ac:dyDescent="0.2">
      <c r="A81" s="220">
        <v>2034</v>
      </c>
      <c r="B81" s="227" t="s">
        <v>684</v>
      </c>
      <c r="C81" s="227" t="s">
        <v>684</v>
      </c>
      <c r="D81" s="227" t="s">
        <v>684</v>
      </c>
      <c r="E81" s="228" t="s">
        <v>684</v>
      </c>
      <c r="F81" s="227" t="s">
        <v>684</v>
      </c>
      <c r="G81" s="227" t="s">
        <v>684</v>
      </c>
      <c r="H81" s="227" t="s">
        <v>684</v>
      </c>
      <c r="I81" s="220">
        <f>$I$77</f>
        <v>0</v>
      </c>
      <c r="J81" s="227" t="s">
        <v>684</v>
      </c>
      <c r="K81" s="227" t="s">
        <v>684</v>
      </c>
      <c r="L81" s="227" t="s">
        <v>684</v>
      </c>
      <c r="M81" s="224">
        <f>$M$77</f>
        <v>30</v>
      </c>
      <c r="N81" s="227" t="s">
        <v>684</v>
      </c>
      <c r="O81" s="227" t="s">
        <v>684</v>
      </c>
      <c r="P81" s="227" t="s">
        <v>684</v>
      </c>
      <c r="Q81" s="227" t="s">
        <v>684</v>
      </c>
      <c r="R81" s="229"/>
      <c r="S81" s="64"/>
    </row>
    <row r="82" spans="1:19" x14ac:dyDescent="0.2">
      <c r="A82" s="219">
        <v>2035</v>
      </c>
      <c r="B82" s="220" t="str">
        <f>$B$77</f>
        <v>E6</v>
      </c>
      <c r="C82" s="221">
        <f>VLOOKUP($B$77,$K$16:$N$27,4,0)</f>
        <v>8.0199999999999998E-4</v>
      </c>
      <c r="D82" s="222">
        <f>VLOOKUP($A82,$A$123:$G$129,5,0)</f>
        <v>0.01</v>
      </c>
      <c r="E82" s="223">
        <f>1/(1+(EXP((-LN(C82/(1-C82)))-D82)))</f>
        <v>8.1005370477908842E-4</v>
      </c>
      <c r="F82" s="220" t="str">
        <f>VLOOKUP(E82,$L$16:$Q$27,4,1)</f>
        <v>E6</v>
      </c>
      <c r="G82" s="220">
        <f>VLOOKUP(B82,$O$16:$Q$27,3,0)</f>
        <v>340</v>
      </c>
      <c r="H82" s="220">
        <f>VLOOKUP(F82,$O$16:$Q$27,3,0)</f>
        <v>340</v>
      </c>
      <c r="I82" s="220">
        <f>H82-G82</f>
        <v>0</v>
      </c>
      <c r="J82" s="220">
        <f>MAX(I82:I92,0)</f>
        <v>0</v>
      </c>
      <c r="K82" s="220">
        <f>MIN(I82:I92,0)</f>
        <v>-210</v>
      </c>
      <c r="L82" s="220">
        <f>IF(ABS(J82)&gt;ABS(K82),J82,K82)</f>
        <v>-210</v>
      </c>
      <c r="M82" s="224">
        <v>50</v>
      </c>
      <c r="N82" s="224">
        <f>MAX($M82:$M92,0)</f>
        <v>64</v>
      </c>
      <c r="O82" s="224">
        <f>MIN($M82:$M92,0)</f>
        <v>0</v>
      </c>
      <c r="P82" s="220">
        <f>IF(ABS(N82)&gt;ABS(O82),N82,O82)</f>
        <v>64</v>
      </c>
      <c r="Q82" s="225">
        <f>((($L$8*$L82)+($L$9*$P82))*($L$10/1000000))</f>
        <v>356000</v>
      </c>
      <c r="R82" s="226">
        <f>Q82+$L$10</f>
        <v>5356000</v>
      </c>
      <c r="S82" s="64"/>
    </row>
    <row r="83" spans="1:19" x14ac:dyDescent="0.2">
      <c r="A83" s="220">
        <v>2036</v>
      </c>
      <c r="B83" s="227" t="s">
        <v>684</v>
      </c>
      <c r="C83" s="227" t="s">
        <v>684</v>
      </c>
      <c r="D83" s="227" t="s">
        <v>684</v>
      </c>
      <c r="E83" s="228" t="s">
        <v>684</v>
      </c>
      <c r="F83" s="227" t="s">
        <v>684</v>
      </c>
      <c r="G83" s="227" t="s">
        <v>684</v>
      </c>
      <c r="H83" s="227" t="s">
        <v>684</v>
      </c>
      <c r="I83" s="220">
        <f>$I$82</f>
        <v>0</v>
      </c>
      <c r="J83" s="227" t="s">
        <v>684</v>
      </c>
      <c r="K83" s="227" t="s">
        <v>684</v>
      </c>
      <c r="L83" s="227" t="s">
        <v>684</v>
      </c>
      <c r="M83" s="224">
        <f>$M$82</f>
        <v>50</v>
      </c>
      <c r="N83" s="227" t="s">
        <v>684</v>
      </c>
      <c r="O83" s="227" t="s">
        <v>684</v>
      </c>
      <c r="P83" s="227" t="s">
        <v>684</v>
      </c>
      <c r="Q83" s="227" t="s">
        <v>684</v>
      </c>
      <c r="R83" s="229"/>
      <c r="S83" s="64"/>
    </row>
    <row r="84" spans="1:19" x14ac:dyDescent="0.2">
      <c r="A84" s="220">
        <v>2037</v>
      </c>
      <c r="B84" s="227" t="s">
        <v>684</v>
      </c>
      <c r="C84" s="227" t="s">
        <v>684</v>
      </c>
      <c r="D84" s="227" t="s">
        <v>684</v>
      </c>
      <c r="E84" s="228" t="s">
        <v>684</v>
      </c>
      <c r="F84" s="227" t="s">
        <v>684</v>
      </c>
      <c r="G84" s="227" t="s">
        <v>684</v>
      </c>
      <c r="H84" s="227" t="s">
        <v>684</v>
      </c>
      <c r="I84" s="220">
        <f>$I$82</f>
        <v>0</v>
      </c>
      <c r="J84" s="227" t="s">
        <v>684</v>
      </c>
      <c r="K84" s="227" t="s">
        <v>684</v>
      </c>
      <c r="L84" s="227" t="s">
        <v>684</v>
      </c>
      <c r="M84" s="224">
        <f>$M$82</f>
        <v>50</v>
      </c>
      <c r="N84" s="227" t="s">
        <v>684</v>
      </c>
      <c r="O84" s="227" t="s">
        <v>684</v>
      </c>
      <c r="P84" s="227" t="s">
        <v>684</v>
      </c>
      <c r="Q84" s="227" t="s">
        <v>684</v>
      </c>
      <c r="R84" s="229"/>
      <c r="S84" s="64"/>
    </row>
    <row r="85" spans="1:19" x14ac:dyDescent="0.2">
      <c r="A85" s="220">
        <v>2038</v>
      </c>
      <c r="B85" s="227" t="s">
        <v>684</v>
      </c>
      <c r="C85" s="227" t="s">
        <v>684</v>
      </c>
      <c r="D85" s="227" t="s">
        <v>684</v>
      </c>
      <c r="E85" s="228" t="s">
        <v>684</v>
      </c>
      <c r="F85" s="227" t="s">
        <v>684</v>
      </c>
      <c r="G85" s="227" t="s">
        <v>684</v>
      </c>
      <c r="H85" s="227" t="s">
        <v>684</v>
      </c>
      <c r="I85" s="220">
        <f>$I$82</f>
        <v>0</v>
      </c>
      <c r="J85" s="227" t="s">
        <v>684</v>
      </c>
      <c r="K85" s="227" t="s">
        <v>684</v>
      </c>
      <c r="L85" s="227" t="s">
        <v>684</v>
      </c>
      <c r="M85" s="224">
        <f>$M$82</f>
        <v>50</v>
      </c>
      <c r="N85" s="227" t="s">
        <v>684</v>
      </c>
      <c r="O85" s="227" t="s">
        <v>684</v>
      </c>
      <c r="P85" s="227" t="s">
        <v>684</v>
      </c>
      <c r="Q85" s="227" t="s">
        <v>684</v>
      </c>
      <c r="R85" s="229"/>
      <c r="S85" s="64"/>
    </row>
    <row r="86" spans="1:19" x14ac:dyDescent="0.2">
      <c r="A86" s="220">
        <v>2039</v>
      </c>
      <c r="B86" s="227" t="s">
        <v>684</v>
      </c>
      <c r="C86" s="227" t="s">
        <v>684</v>
      </c>
      <c r="D86" s="227" t="s">
        <v>684</v>
      </c>
      <c r="E86" s="228" t="s">
        <v>684</v>
      </c>
      <c r="F86" s="227" t="s">
        <v>684</v>
      </c>
      <c r="G86" s="227" t="s">
        <v>684</v>
      </c>
      <c r="H86" s="227" t="s">
        <v>684</v>
      </c>
      <c r="I86" s="220">
        <f>$I$82</f>
        <v>0</v>
      </c>
      <c r="J86" s="227" t="s">
        <v>684</v>
      </c>
      <c r="K86" s="227" t="s">
        <v>684</v>
      </c>
      <c r="L86" s="227" t="s">
        <v>684</v>
      </c>
      <c r="M86" s="224">
        <f>$M$82</f>
        <v>50</v>
      </c>
      <c r="N86" s="227" t="s">
        <v>684</v>
      </c>
      <c r="O86" s="227" t="s">
        <v>684</v>
      </c>
      <c r="P86" s="227" t="s">
        <v>684</v>
      </c>
      <c r="Q86" s="227" t="s">
        <v>684</v>
      </c>
      <c r="R86" s="229"/>
      <c r="S86" s="64"/>
    </row>
    <row r="87" spans="1:19" x14ac:dyDescent="0.2">
      <c r="A87" s="219">
        <v>2040</v>
      </c>
      <c r="B87" s="220" t="str">
        <f>$B$77</f>
        <v>E6</v>
      </c>
      <c r="C87" s="221">
        <f>VLOOKUP($B$77,$K$16:$N$27,4,0)</f>
        <v>8.0199999999999998E-4</v>
      </c>
      <c r="D87" s="222">
        <f>VLOOKUP($A87,$A$123:$G$129,5,0)</f>
        <v>-0.15</v>
      </c>
      <c r="E87" s="223">
        <f>1/(1+(EXP((-LN(C87/(1-C87)))-D87)))</f>
        <v>6.9036491927883877E-4</v>
      </c>
      <c r="F87" s="220" t="str">
        <f>VLOOKUP(E87,$L$16:$Q$27,4,1)</f>
        <v>E5</v>
      </c>
      <c r="G87" s="220">
        <f>VLOOKUP(B87,$O$16:$Q$27,3,0)</f>
        <v>340</v>
      </c>
      <c r="H87" s="220">
        <f>VLOOKUP(F87,$O$16:$Q$27,3,0)</f>
        <v>150</v>
      </c>
      <c r="I87" s="220">
        <f>H87-G87</f>
        <v>-190</v>
      </c>
      <c r="J87" s="220">
        <f>MAX(I87:I97,0)</f>
        <v>0</v>
      </c>
      <c r="K87" s="220">
        <f>MIN(I87:I97,0)</f>
        <v>-210</v>
      </c>
      <c r="L87" s="220">
        <f>IF(ABS(J87)&gt;ABS(K87),J87,K87)</f>
        <v>-210</v>
      </c>
      <c r="M87" s="224">
        <v>64</v>
      </c>
      <c r="N87" s="224">
        <f>MAX($M87:$M97,0)</f>
        <v>64</v>
      </c>
      <c r="O87" s="224">
        <f>MIN($M87:$M97,0)</f>
        <v>0</v>
      </c>
      <c r="P87" s="220">
        <f>IF(ABS(N87)&gt;ABS(O87),N87,O87)</f>
        <v>64</v>
      </c>
      <c r="Q87" s="225">
        <f>((($L$8*$L87)+($L$9*$P87))*($L$10/1000000))</f>
        <v>356000</v>
      </c>
      <c r="R87" s="226">
        <f>Q87+$L$10</f>
        <v>5356000</v>
      </c>
      <c r="S87" s="64"/>
    </row>
    <row r="88" spans="1:19" x14ac:dyDescent="0.2">
      <c r="A88" s="220">
        <v>2041</v>
      </c>
      <c r="B88" s="227" t="s">
        <v>684</v>
      </c>
      <c r="C88" s="227" t="s">
        <v>684</v>
      </c>
      <c r="D88" s="227" t="s">
        <v>684</v>
      </c>
      <c r="E88" s="228" t="s">
        <v>684</v>
      </c>
      <c r="F88" s="227" t="s">
        <v>684</v>
      </c>
      <c r="G88" s="227" t="s">
        <v>684</v>
      </c>
      <c r="H88" s="227" t="s">
        <v>684</v>
      </c>
      <c r="I88" s="220">
        <f>$I$87</f>
        <v>-190</v>
      </c>
      <c r="J88" s="227" t="s">
        <v>684</v>
      </c>
      <c r="K88" s="227" t="s">
        <v>684</v>
      </c>
      <c r="L88" s="227" t="s">
        <v>684</v>
      </c>
      <c r="M88" s="224">
        <f>$M$87</f>
        <v>64</v>
      </c>
      <c r="N88" s="227" t="s">
        <v>684</v>
      </c>
      <c r="O88" s="227" t="s">
        <v>684</v>
      </c>
      <c r="P88" s="227" t="s">
        <v>684</v>
      </c>
      <c r="Q88" s="227" t="s">
        <v>684</v>
      </c>
      <c r="R88" s="229"/>
      <c r="S88" s="64"/>
    </row>
    <row r="89" spans="1:19" x14ac:dyDescent="0.2">
      <c r="A89" s="220">
        <v>2042</v>
      </c>
      <c r="B89" s="227" t="s">
        <v>684</v>
      </c>
      <c r="C89" s="227" t="s">
        <v>684</v>
      </c>
      <c r="D89" s="227" t="s">
        <v>684</v>
      </c>
      <c r="E89" s="228" t="s">
        <v>684</v>
      </c>
      <c r="F89" s="227" t="s">
        <v>684</v>
      </c>
      <c r="G89" s="227" t="s">
        <v>684</v>
      </c>
      <c r="H89" s="227" t="s">
        <v>684</v>
      </c>
      <c r="I89" s="220">
        <f>$I$87</f>
        <v>-190</v>
      </c>
      <c r="J89" s="227" t="s">
        <v>684</v>
      </c>
      <c r="K89" s="227" t="s">
        <v>684</v>
      </c>
      <c r="L89" s="227" t="s">
        <v>684</v>
      </c>
      <c r="M89" s="224">
        <f>$M$87</f>
        <v>64</v>
      </c>
      <c r="N89" s="227" t="s">
        <v>684</v>
      </c>
      <c r="O89" s="227" t="s">
        <v>684</v>
      </c>
      <c r="P89" s="227" t="s">
        <v>684</v>
      </c>
      <c r="Q89" s="227" t="s">
        <v>684</v>
      </c>
      <c r="R89" s="229"/>
      <c r="S89" s="64"/>
    </row>
    <row r="90" spans="1:19" x14ac:dyDescent="0.2">
      <c r="A90" s="220">
        <v>2043</v>
      </c>
      <c r="B90" s="227" t="s">
        <v>684</v>
      </c>
      <c r="C90" s="227" t="s">
        <v>684</v>
      </c>
      <c r="D90" s="227" t="s">
        <v>684</v>
      </c>
      <c r="E90" s="228" t="s">
        <v>684</v>
      </c>
      <c r="F90" s="227" t="s">
        <v>684</v>
      </c>
      <c r="G90" s="227" t="s">
        <v>684</v>
      </c>
      <c r="H90" s="227" t="s">
        <v>684</v>
      </c>
      <c r="I90" s="220">
        <f>$I$87</f>
        <v>-190</v>
      </c>
      <c r="J90" s="227" t="s">
        <v>684</v>
      </c>
      <c r="K90" s="227" t="s">
        <v>684</v>
      </c>
      <c r="L90" s="227" t="s">
        <v>684</v>
      </c>
      <c r="M90" s="224">
        <f>$M$87</f>
        <v>64</v>
      </c>
      <c r="N90" s="227" t="s">
        <v>684</v>
      </c>
      <c r="O90" s="227" t="s">
        <v>684</v>
      </c>
      <c r="P90" s="227" t="s">
        <v>684</v>
      </c>
      <c r="Q90" s="227" t="s">
        <v>684</v>
      </c>
      <c r="R90" s="229"/>
      <c r="S90" s="64"/>
    </row>
    <row r="91" spans="1:19" x14ac:dyDescent="0.2">
      <c r="A91" s="220">
        <v>2044</v>
      </c>
      <c r="B91" s="227" t="s">
        <v>684</v>
      </c>
      <c r="C91" s="227" t="s">
        <v>684</v>
      </c>
      <c r="D91" s="227" t="s">
        <v>684</v>
      </c>
      <c r="E91" s="228" t="s">
        <v>684</v>
      </c>
      <c r="F91" s="227" t="s">
        <v>684</v>
      </c>
      <c r="G91" s="227" t="s">
        <v>684</v>
      </c>
      <c r="H91" s="227" t="s">
        <v>684</v>
      </c>
      <c r="I91" s="220">
        <f>$I$87</f>
        <v>-190</v>
      </c>
      <c r="J91" s="227" t="s">
        <v>684</v>
      </c>
      <c r="K91" s="227" t="s">
        <v>684</v>
      </c>
      <c r="L91" s="227" t="s">
        <v>684</v>
      </c>
      <c r="M91" s="224">
        <f>$M$87</f>
        <v>64</v>
      </c>
      <c r="N91" s="227" t="s">
        <v>684</v>
      </c>
      <c r="O91" s="227" t="s">
        <v>684</v>
      </c>
      <c r="P91" s="227" t="s">
        <v>684</v>
      </c>
      <c r="Q91" s="227" t="s">
        <v>684</v>
      </c>
      <c r="R91" s="229"/>
      <c r="S91" s="64"/>
    </row>
    <row r="92" spans="1:19" x14ac:dyDescent="0.2">
      <c r="A92" s="219">
        <v>2045</v>
      </c>
      <c r="B92" s="220" t="str">
        <f>$B$77</f>
        <v>E6</v>
      </c>
      <c r="C92" s="221">
        <f>VLOOKUP($B$77,$K$16:$N$27,4,0)</f>
        <v>8.0199999999999998E-4</v>
      </c>
      <c r="D92" s="222">
        <f>VLOOKUP($A92,$A$123:$G$129,5,0)</f>
        <v>-0.25</v>
      </c>
      <c r="E92" s="223">
        <f>1/(1+(EXP((-LN(C92/(1-C92)))-D92)))</f>
        <v>6.2470905251615309E-4</v>
      </c>
      <c r="F92" s="220" t="str">
        <f>VLOOKUP(E92,$L$16:$Q$27,4,1)</f>
        <v>E4</v>
      </c>
      <c r="G92" s="220">
        <f>VLOOKUP(B92,$O$16:$Q$27,3,0)</f>
        <v>340</v>
      </c>
      <c r="H92" s="220">
        <f>VLOOKUP(F92,$O$16:$Q$27,3,0)</f>
        <v>130</v>
      </c>
      <c r="I92" s="220">
        <f>H92-G92</f>
        <v>-210</v>
      </c>
      <c r="J92" s="220">
        <f>MAX(I92:I100,0)</f>
        <v>0</v>
      </c>
      <c r="K92" s="220">
        <f>MIN(I92:I100,0)</f>
        <v>-210</v>
      </c>
      <c r="L92" s="220">
        <f>IF(ABS(J92)&gt;ABS(K92),J92,K92)</f>
        <v>-210</v>
      </c>
      <c r="M92" s="224">
        <v>54</v>
      </c>
      <c r="N92" s="224">
        <f>MAX($M92:$M102,0)</f>
        <v>54</v>
      </c>
      <c r="O92" s="224">
        <f>MIN($M92:$M102,0)</f>
        <v>0</v>
      </c>
      <c r="P92" s="220">
        <f>IF(ABS(N92)&gt;ABS(O92),N92,O92)</f>
        <v>54</v>
      </c>
      <c r="Q92" s="225">
        <f>((($L$8*$L92)+($L$9*$P92))*($L$10/1000000))</f>
        <v>366000</v>
      </c>
      <c r="R92" s="226">
        <f>Q92+$L$10</f>
        <v>5366000</v>
      </c>
      <c r="S92" s="64"/>
    </row>
    <row r="93" spans="1:19" x14ac:dyDescent="0.2">
      <c r="A93" s="220">
        <v>2046</v>
      </c>
      <c r="B93" s="227" t="s">
        <v>684</v>
      </c>
      <c r="C93" s="227" t="s">
        <v>684</v>
      </c>
      <c r="D93" s="227" t="s">
        <v>684</v>
      </c>
      <c r="E93" s="228" t="s">
        <v>684</v>
      </c>
      <c r="F93" s="227" t="s">
        <v>684</v>
      </c>
      <c r="G93" s="227" t="s">
        <v>684</v>
      </c>
      <c r="H93" s="227" t="s">
        <v>684</v>
      </c>
      <c r="I93" s="220">
        <f>$I$92</f>
        <v>-210</v>
      </c>
      <c r="J93" s="227" t="s">
        <v>684</v>
      </c>
      <c r="K93" s="227" t="s">
        <v>684</v>
      </c>
      <c r="L93" s="227" t="s">
        <v>684</v>
      </c>
      <c r="M93" s="224">
        <f>$M$92</f>
        <v>54</v>
      </c>
      <c r="N93" s="227" t="s">
        <v>684</v>
      </c>
      <c r="O93" s="227" t="s">
        <v>684</v>
      </c>
      <c r="P93" s="227" t="s">
        <v>684</v>
      </c>
      <c r="Q93" s="227" t="s">
        <v>684</v>
      </c>
      <c r="R93" s="229"/>
      <c r="S93" s="64"/>
    </row>
    <row r="94" spans="1:19" x14ac:dyDescent="0.2">
      <c r="A94" s="220">
        <v>2047</v>
      </c>
      <c r="B94" s="227" t="s">
        <v>684</v>
      </c>
      <c r="C94" s="227" t="s">
        <v>684</v>
      </c>
      <c r="D94" s="227" t="s">
        <v>684</v>
      </c>
      <c r="E94" s="228" t="s">
        <v>684</v>
      </c>
      <c r="F94" s="227" t="s">
        <v>684</v>
      </c>
      <c r="G94" s="227" t="s">
        <v>684</v>
      </c>
      <c r="H94" s="227" t="s">
        <v>684</v>
      </c>
      <c r="I94" s="220">
        <f>$I$92</f>
        <v>-210</v>
      </c>
      <c r="J94" s="227" t="s">
        <v>684</v>
      </c>
      <c r="K94" s="227" t="s">
        <v>684</v>
      </c>
      <c r="L94" s="227" t="s">
        <v>684</v>
      </c>
      <c r="M94" s="224">
        <f>$M$92</f>
        <v>54</v>
      </c>
      <c r="N94" s="227" t="s">
        <v>684</v>
      </c>
      <c r="O94" s="227" t="s">
        <v>684</v>
      </c>
      <c r="P94" s="227" t="s">
        <v>684</v>
      </c>
      <c r="Q94" s="227" t="s">
        <v>684</v>
      </c>
      <c r="R94" s="229"/>
      <c r="S94" s="64"/>
    </row>
    <row r="95" spans="1:19" x14ac:dyDescent="0.2">
      <c r="A95" s="220">
        <v>2048</v>
      </c>
      <c r="B95" s="227" t="s">
        <v>684</v>
      </c>
      <c r="C95" s="227" t="s">
        <v>684</v>
      </c>
      <c r="D95" s="227" t="s">
        <v>684</v>
      </c>
      <c r="E95" s="228" t="s">
        <v>684</v>
      </c>
      <c r="F95" s="227" t="s">
        <v>684</v>
      </c>
      <c r="G95" s="227" t="s">
        <v>684</v>
      </c>
      <c r="H95" s="227" t="s">
        <v>684</v>
      </c>
      <c r="I95" s="220">
        <f>$I$92</f>
        <v>-210</v>
      </c>
      <c r="J95" s="227" t="s">
        <v>684</v>
      </c>
      <c r="K95" s="227" t="s">
        <v>684</v>
      </c>
      <c r="L95" s="227" t="s">
        <v>684</v>
      </c>
      <c r="M95" s="224">
        <f>$M$92</f>
        <v>54</v>
      </c>
      <c r="N95" s="227" t="s">
        <v>684</v>
      </c>
      <c r="O95" s="227" t="s">
        <v>684</v>
      </c>
      <c r="P95" s="227" t="s">
        <v>684</v>
      </c>
      <c r="Q95" s="227" t="s">
        <v>684</v>
      </c>
      <c r="R95" s="229"/>
      <c r="S95" s="64"/>
    </row>
    <row r="96" spans="1:19" x14ac:dyDescent="0.2">
      <c r="A96" s="220">
        <v>2049</v>
      </c>
      <c r="B96" s="227" t="s">
        <v>684</v>
      </c>
      <c r="C96" s="227" t="s">
        <v>684</v>
      </c>
      <c r="D96" s="227" t="s">
        <v>684</v>
      </c>
      <c r="E96" s="228" t="s">
        <v>684</v>
      </c>
      <c r="F96" s="227" t="s">
        <v>684</v>
      </c>
      <c r="G96" s="227" t="s">
        <v>684</v>
      </c>
      <c r="H96" s="227" t="s">
        <v>684</v>
      </c>
      <c r="I96" s="220">
        <f>$I$92</f>
        <v>-210</v>
      </c>
      <c r="J96" s="227" t="s">
        <v>684</v>
      </c>
      <c r="K96" s="227" t="s">
        <v>684</v>
      </c>
      <c r="L96" s="227" t="s">
        <v>684</v>
      </c>
      <c r="M96" s="224">
        <f>$M$92</f>
        <v>54</v>
      </c>
      <c r="N96" s="227" t="s">
        <v>684</v>
      </c>
      <c r="O96" s="227" t="s">
        <v>684</v>
      </c>
      <c r="P96" s="227" t="s">
        <v>684</v>
      </c>
      <c r="Q96" s="227" t="s">
        <v>684</v>
      </c>
      <c r="R96" s="229"/>
      <c r="S96" s="64"/>
    </row>
    <row r="97" spans="1:19" x14ac:dyDescent="0.2">
      <c r="A97" s="220">
        <v>2050</v>
      </c>
      <c r="B97" s="220" t="str">
        <f>$B$77</f>
        <v>E6</v>
      </c>
      <c r="C97" s="221">
        <f>VLOOKUP($B$77,$K$16:$N$27,4,0)</f>
        <v>8.0199999999999998E-4</v>
      </c>
      <c r="D97" s="222">
        <f>D92</f>
        <v>-0.25</v>
      </c>
      <c r="E97" s="223">
        <f>1/(1+(EXP((-LN(C97/(1-C97)))-D97)))</f>
        <v>6.2470905251615309E-4</v>
      </c>
      <c r="F97" s="220" t="str">
        <f>VLOOKUP(E97,$L$16:$Q$27,4,1)</f>
        <v>E4</v>
      </c>
      <c r="G97" s="220">
        <f>VLOOKUP(B97,$O$16:$Q$27,3,0)</f>
        <v>340</v>
      </c>
      <c r="H97" s="220">
        <f>VLOOKUP(F97,$O$16:$Q$27,3,0)</f>
        <v>130</v>
      </c>
      <c r="I97" s="220">
        <f>H97-G97</f>
        <v>-210</v>
      </c>
      <c r="J97" s="220">
        <f>MAX(I97:I102,0)</f>
        <v>0</v>
      </c>
      <c r="K97" s="220">
        <f>MIN(I97:I102,0)</f>
        <v>-210</v>
      </c>
      <c r="L97" s="220">
        <f>IF(ABS(J97)&gt;ABS(K97),J97,K97)</f>
        <v>-210</v>
      </c>
      <c r="M97" s="224">
        <v>44</v>
      </c>
      <c r="N97" s="224">
        <f>MAX($M97:$M107,0)</f>
        <v>44</v>
      </c>
      <c r="O97" s="224">
        <f>MIN($M97:$M107,0)</f>
        <v>0</v>
      </c>
      <c r="P97" s="220">
        <v>34</v>
      </c>
      <c r="Q97" s="225">
        <f>((($L$8*$L97)+($L$9*$P97))*($L$10/1000000))</f>
        <v>386000</v>
      </c>
      <c r="R97" s="226">
        <f>Q97+$L$10</f>
        <v>5386000</v>
      </c>
      <c r="S97" s="64"/>
    </row>
    <row r="98" spans="1:19" x14ac:dyDescent="0.2">
      <c r="A98" s="220">
        <v>2051</v>
      </c>
      <c r="B98" s="227" t="s">
        <v>684</v>
      </c>
      <c r="C98" s="227" t="s">
        <v>684</v>
      </c>
      <c r="D98" s="227" t="s">
        <v>684</v>
      </c>
      <c r="E98" s="228" t="s">
        <v>684</v>
      </c>
      <c r="F98" s="227" t="s">
        <v>684</v>
      </c>
      <c r="G98" s="227" t="s">
        <v>684</v>
      </c>
      <c r="H98" s="227" t="s">
        <v>684</v>
      </c>
      <c r="I98" s="220">
        <f>$I$97</f>
        <v>-210</v>
      </c>
      <c r="J98" s="227" t="s">
        <v>684</v>
      </c>
      <c r="K98" s="227" t="s">
        <v>684</v>
      </c>
      <c r="L98" s="227" t="s">
        <v>684</v>
      </c>
      <c r="M98" s="224">
        <f>$M$97</f>
        <v>44</v>
      </c>
      <c r="N98" s="227" t="s">
        <v>684</v>
      </c>
      <c r="O98" s="227" t="s">
        <v>684</v>
      </c>
      <c r="P98" s="227" t="s">
        <v>684</v>
      </c>
      <c r="Q98" s="227" t="s">
        <v>684</v>
      </c>
      <c r="R98" s="229"/>
      <c r="S98" s="64"/>
    </row>
    <row r="99" spans="1:19" x14ac:dyDescent="0.2">
      <c r="A99" s="220">
        <v>2052</v>
      </c>
      <c r="B99" s="227" t="s">
        <v>684</v>
      </c>
      <c r="C99" s="227" t="s">
        <v>684</v>
      </c>
      <c r="D99" s="227" t="s">
        <v>684</v>
      </c>
      <c r="E99" s="228" t="s">
        <v>684</v>
      </c>
      <c r="F99" s="227" t="s">
        <v>684</v>
      </c>
      <c r="G99" s="227" t="s">
        <v>684</v>
      </c>
      <c r="H99" s="227" t="s">
        <v>684</v>
      </c>
      <c r="I99" s="220">
        <f>$I$97</f>
        <v>-210</v>
      </c>
      <c r="J99" s="227" t="s">
        <v>684</v>
      </c>
      <c r="K99" s="227" t="s">
        <v>684</v>
      </c>
      <c r="L99" s="227" t="s">
        <v>684</v>
      </c>
      <c r="M99" s="224">
        <f>$M$97</f>
        <v>44</v>
      </c>
      <c r="N99" s="227" t="s">
        <v>684</v>
      </c>
      <c r="O99" s="227" t="s">
        <v>684</v>
      </c>
      <c r="P99" s="227" t="s">
        <v>684</v>
      </c>
      <c r="Q99" s="227" t="s">
        <v>684</v>
      </c>
      <c r="R99" s="229"/>
      <c r="S99" s="64"/>
    </row>
    <row r="100" spans="1:19" x14ac:dyDescent="0.2">
      <c r="A100" s="220">
        <v>2053</v>
      </c>
      <c r="B100" s="227" t="s">
        <v>684</v>
      </c>
      <c r="C100" s="227" t="s">
        <v>684</v>
      </c>
      <c r="D100" s="227" t="s">
        <v>684</v>
      </c>
      <c r="E100" s="228" t="s">
        <v>684</v>
      </c>
      <c r="F100" s="227" t="s">
        <v>684</v>
      </c>
      <c r="G100" s="227" t="s">
        <v>684</v>
      </c>
      <c r="H100" s="227" t="s">
        <v>684</v>
      </c>
      <c r="I100" s="220">
        <f>$I$97</f>
        <v>-210</v>
      </c>
      <c r="J100" s="227" t="s">
        <v>684</v>
      </c>
      <c r="K100" s="227" t="s">
        <v>684</v>
      </c>
      <c r="L100" s="227" t="s">
        <v>684</v>
      </c>
      <c r="M100" s="224">
        <f>$M$97</f>
        <v>44</v>
      </c>
      <c r="N100" s="227" t="s">
        <v>684</v>
      </c>
      <c r="O100" s="227" t="s">
        <v>684</v>
      </c>
      <c r="P100" s="227" t="s">
        <v>684</v>
      </c>
      <c r="Q100" s="227" t="s">
        <v>684</v>
      </c>
      <c r="R100" s="229"/>
      <c r="S100" s="64"/>
    </row>
    <row r="101" spans="1:19" x14ac:dyDescent="0.2">
      <c r="A101" s="220">
        <v>2054</v>
      </c>
      <c r="B101" s="227" t="s">
        <v>684</v>
      </c>
      <c r="C101" s="227" t="s">
        <v>684</v>
      </c>
      <c r="D101" s="227" t="s">
        <v>684</v>
      </c>
      <c r="E101" s="228" t="s">
        <v>684</v>
      </c>
      <c r="F101" s="227" t="s">
        <v>684</v>
      </c>
      <c r="G101" s="227" t="s">
        <v>684</v>
      </c>
      <c r="H101" s="227" t="s">
        <v>684</v>
      </c>
      <c r="I101" s="220">
        <f t="shared" ref="I101:I102" si="1">$I$100</f>
        <v>-210</v>
      </c>
      <c r="J101" s="227" t="s">
        <v>684</v>
      </c>
      <c r="K101" s="227" t="s">
        <v>684</v>
      </c>
      <c r="L101" s="227" t="s">
        <v>684</v>
      </c>
      <c r="M101" s="224">
        <f>$M$97</f>
        <v>44</v>
      </c>
      <c r="N101" s="227" t="s">
        <v>684</v>
      </c>
      <c r="O101" s="227" t="s">
        <v>684</v>
      </c>
      <c r="P101" s="227" t="s">
        <v>684</v>
      </c>
      <c r="Q101" s="227" t="s">
        <v>684</v>
      </c>
      <c r="R101" s="229"/>
      <c r="S101" s="64"/>
    </row>
    <row r="102" spans="1:19" x14ac:dyDescent="0.2">
      <c r="A102" s="220">
        <v>2055</v>
      </c>
      <c r="B102" s="227" t="s">
        <v>684</v>
      </c>
      <c r="C102" s="227" t="s">
        <v>684</v>
      </c>
      <c r="D102" s="227" t="s">
        <v>684</v>
      </c>
      <c r="E102" s="228" t="s">
        <v>684</v>
      </c>
      <c r="F102" s="227" t="s">
        <v>684</v>
      </c>
      <c r="G102" s="227" t="s">
        <v>684</v>
      </c>
      <c r="H102" s="227" t="s">
        <v>684</v>
      </c>
      <c r="I102" s="220">
        <f t="shared" si="1"/>
        <v>-210</v>
      </c>
      <c r="J102" s="227" t="s">
        <v>684</v>
      </c>
      <c r="K102" s="227" t="s">
        <v>684</v>
      </c>
      <c r="L102" s="227" t="s">
        <v>684</v>
      </c>
      <c r="M102" s="224">
        <f>$M$97</f>
        <v>44</v>
      </c>
      <c r="N102" s="227" t="s">
        <v>684</v>
      </c>
      <c r="O102" s="227" t="s">
        <v>684</v>
      </c>
      <c r="P102" s="227" t="s">
        <v>684</v>
      </c>
      <c r="Q102" s="227" t="s">
        <v>684</v>
      </c>
      <c r="R102" s="229"/>
      <c r="S102" s="64"/>
    </row>
    <row r="103" spans="1:19" ht="15" x14ac:dyDescent="0.25">
      <c r="A103" s="149"/>
      <c r="B103" s="149"/>
      <c r="C103" s="149"/>
      <c r="D103" s="149"/>
      <c r="E103" s="149"/>
      <c r="F103" s="149"/>
      <c r="G103" s="149"/>
      <c r="H103" s="149" t="s">
        <v>595</v>
      </c>
      <c r="I103" s="149"/>
      <c r="J103" s="149"/>
      <c r="K103" s="149"/>
      <c r="L103" s="149"/>
      <c r="M103" s="64"/>
      <c r="N103" s="64"/>
      <c r="O103" s="64"/>
      <c r="P103" s="64"/>
      <c r="Q103" s="64"/>
      <c r="R103" s="64"/>
      <c r="S103" s="64"/>
    </row>
    <row r="104" spans="1:19" ht="75.75" customHeight="1" x14ac:dyDescent="0.2">
      <c r="A104" s="312" t="s">
        <v>685</v>
      </c>
      <c r="B104" s="312"/>
      <c r="C104" s="312"/>
      <c r="D104" s="312"/>
      <c r="E104" s="312"/>
      <c r="F104" s="312"/>
      <c r="G104" s="312"/>
      <c r="H104" s="312"/>
      <c r="I104" s="312"/>
      <c r="J104" s="312"/>
      <c r="K104" s="312"/>
      <c r="L104" s="312"/>
      <c r="M104" s="312"/>
      <c r="N104" s="312"/>
      <c r="O104" s="312"/>
      <c r="P104" s="312"/>
      <c r="Q104" s="312"/>
      <c r="R104" s="150"/>
      <c r="S104" s="64"/>
    </row>
    <row r="105" spans="1:19" ht="45" x14ac:dyDescent="0.2">
      <c r="A105" s="137" t="s">
        <v>22</v>
      </c>
      <c r="B105" s="137" t="s">
        <v>26</v>
      </c>
      <c r="C105" s="137" t="s">
        <v>29</v>
      </c>
      <c r="D105" s="137" t="s">
        <v>33</v>
      </c>
      <c r="E105" s="137" t="s">
        <v>36</v>
      </c>
      <c r="F105" s="137" t="s">
        <v>79</v>
      </c>
      <c r="G105" s="137" t="s">
        <v>82</v>
      </c>
      <c r="H105" s="137" t="s">
        <v>84</v>
      </c>
      <c r="I105" s="137" t="s">
        <v>86</v>
      </c>
      <c r="J105" s="137" t="s">
        <v>597</v>
      </c>
      <c r="K105" s="137" t="s">
        <v>65</v>
      </c>
      <c r="L105" s="97"/>
      <c r="M105" s="97"/>
      <c r="N105" s="97"/>
      <c r="O105" s="97"/>
      <c r="P105" s="97"/>
      <c r="Q105" s="97"/>
      <c r="R105" s="150"/>
      <c r="S105" s="64"/>
    </row>
    <row r="106" spans="1:19" x14ac:dyDescent="0.2">
      <c r="A106" s="138" t="s">
        <v>597</v>
      </c>
      <c r="B106" s="138" t="s">
        <v>597</v>
      </c>
      <c r="C106" s="138" t="s">
        <v>597</v>
      </c>
      <c r="D106" s="138" t="s">
        <v>597</v>
      </c>
      <c r="E106" s="138" t="s">
        <v>597</v>
      </c>
      <c r="F106" s="138" t="s">
        <v>597</v>
      </c>
      <c r="G106" s="138" t="s">
        <v>597</v>
      </c>
      <c r="H106" s="138" t="s">
        <v>597</v>
      </c>
      <c r="I106" s="138" t="s">
        <v>597</v>
      </c>
      <c r="J106" s="138" t="s">
        <v>597</v>
      </c>
      <c r="K106" s="138" t="s">
        <v>597</v>
      </c>
      <c r="L106" s="97"/>
      <c r="M106" s="97"/>
      <c r="N106" s="97"/>
      <c r="O106" s="97"/>
      <c r="P106" s="97"/>
      <c r="Q106" s="97"/>
      <c r="R106" s="150"/>
      <c r="S106" s="64"/>
    </row>
    <row r="107" spans="1:19" x14ac:dyDescent="0.2">
      <c r="A107" s="206" t="s">
        <v>240</v>
      </c>
      <c r="B107" s="206" t="s">
        <v>299</v>
      </c>
      <c r="C107" s="206">
        <v>1</v>
      </c>
      <c r="D107" s="206">
        <v>2</v>
      </c>
      <c r="E107" s="207">
        <f>B10</f>
        <v>2700000</v>
      </c>
      <c r="F107" s="208">
        <f>R50</f>
        <v>2538000</v>
      </c>
      <c r="G107" s="208">
        <f>R55</f>
        <v>2454300</v>
      </c>
      <c r="H107" s="208">
        <f>R60</f>
        <v>1914300</v>
      </c>
      <c r="I107" s="208">
        <f>R65</f>
        <v>1927800</v>
      </c>
      <c r="J107" s="206" t="s">
        <v>597</v>
      </c>
      <c r="K107" s="206">
        <f>8</f>
        <v>8</v>
      </c>
      <c r="L107" s="97"/>
      <c r="M107" s="97"/>
      <c r="N107" s="97"/>
      <c r="O107" s="97"/>
      <c r="P107" s="97"/>
      <c r="Q107" s="97"/>
      <c r="R107" s="150"/>
      <c r="S107" s="64"/>
    </row>
    <row r="108" spans="1:19" x14ac:dyDescent="0.2">
      <c r="A108" s="138" t="s">
        <v>597</v>
      </c>
      <c r="B108" s="138" t="s">
        <v>597</v>
      </c>
      <c r="C108" s="138" t="s">
        <v>597</v>
      </c>
      <c r="D108" s="138" t="s">
        <v>597</v>
      </c>
      <c r="E108" s="209" t="s">
        <v>597</v>
      </c>
      <c r="F108" s="209" t="s">
        <v>597</v>
      </c>
      <c r="G108" s="209" t="s">
        <v>597</v>
      </c>
      <c r="H108" s="209" t="s">
        <v>597</v>
      </c>
      <c r="I108" s="209" t="s">
        <v>597</v>
      </c>
      <c r="J108" s="138" t="s">
        <v>597</v>
      </c>
      <c r="K108" s="138" t="s">
        <v>597</v>
      </c>
      <c r="L108" s="97"/>
      <c r="M108" s="97"/>
      <c r="N108" s="97"/>
      <c r="O108" s="97"/>
      <c r="P108" s="97"/>
      <c r="Q108" s="97"/>
      <c r="R108" s="150"/>
      <c r="S108" s="64"/>
    </row>
    <row r="109" spans="1:19" x14ac:dyDescent="0.2">
      <c r="A109" s="210" t="s">
        <v>203</v>
      </c>
      <c r="B109" s="210" t="s">
        <v>302</v>
      </c>
      <c r="C109" s="210">
        <v>2</v>
      </c>
      <c r="D109" s="210">
        <v>2</v>
      </c>
      <c r="E109" s="211">
        <f>L10</f>
        <v>5000000</v>
      </c>
      <c r="F109" s="212">
        <f>R77</f>
        <v>5316000</v>
      </c>
      <c r="G109" s="212">
        <f>R82</f>
        <v>5356000</v>
      </c>
      <c r="H109" s="212">
        <f>R87</f>
        <v>5356000</v>
      </c>
      <c r="I109" s="212">
        <f>R92</f>
        <v>5366000</v>
      </c>
      <c r="J109" s="210" t="s">
        <v>597</v>
      </c>
      <c r="K109" s="210">
        <v>11</v>
      </c>
      <c r="L109" s="97"/>
      <c r="M109" s="97"/>
      <c r="N109" s="97"/>
      <c r="O109" s="97"/>
      <c r="P109" s="97"/>
      <c r="Q109" s="97"/>
      <c r="R109" s="150"/>
      <c r="S109" s="64"/>
    </row>
    <row r="110" spans="1:19" x14ac:dyDescent="0.2">
      <c r="A110" s="138" t="s">
        <v>597</v>
      </c>
      <c r="B110" s="138" t="s">
        <v>597</v>
      </c>
      <c r="C110" s="138" t="s">
        <v>597</v>
      </c>
      <c r="D110" s="138" t="s">
        <v>597</v>
      </c>
      <c r="E110" s="138" t="s">
        <v>597</v>
      </c>
      <c r="F110" s="138" t="s">
        <v>597</v>
      </c>
      <c r="G110" s="138" t="s">
        <v>597</v>
      </c>
      <c r="H110" s="138" t="s">
        <v>597</v>
      </c>
      <c r="I110" s="138" t="s">
        <v>597</v>
      </c>
      <c r="J110" s="138" t="s">
        <v>597</v>
      </c>
      <c r="K110" s="138" t="s">
        <v>597</v>
      </c>
      <c r="L110" s="97"/>
      <c r="M110" s="97"/>
      <c r="N110" s="97"/>
      <c r="O110" s="97"/>
      <c r="P110" s="97"/>
      <c r="Q110" s="97"/>
      <c r="R110" s="150"/>
      <c r="S110" s="64"/>
    </row>
    <row r="111" spans="1:19" x14ac:dyDescent="0.2">
      <c r="A111" s="97"/>
      <c r="B111" s="97"/>
      <c r="C111" s="97"/>
      <c r="D111" s="97"/>
      <c r="E111" s="97"/>
      <c r="F111" s="97"/>
      <c r="G111" s="97"/>
      <c r="H111" s="97"/>
      <c r="I111" s="97"/>
      <c r="J111" s="97"/>
      <c r="K111" s="97"/>
      <c r="L111" s="97"/>
      <c r="M111" s="97"/>
      <c r="N111" s="97"/>
      <c r="O111" s="97"/>
      <c r="P111" s="97"/>
      <c r="Q111" s="97"/>
      <c r="R111" s="150"/>
      <c r="S111" s="64"/>
    </row>
    <row r="112" spans="1:19" ht="15" x14ac:dyDescent="0.25">
      <c r="A112" s="300" t="s">
        <v>598</v>
      </c>
      <c r="B112" s="300"/>
      <c r="C112" s="300"/>
      <c r="D112" s="300"/>
      <c r="E112" s="300"/>
      <c r="F112" s="300"/>
      <c r="G112" s="300"/>
      <c r="H112" s="300"/>
      <c r="I112" s="300"/>
      <c r="J112" s="300"/>
      <c r="K112" s="300"/>
      <c r="L112" s="300"/>
      <c r="M112" s="300"/>
      <c r="N112" s="300"/>
      <c r="O112" s="300"/>
      <c r="P112" s="300"/>
      <c r="Q112" s="300"/>
      <c r="R112" s="300"/>
      <c r="S112" s="300"/>
    </row>
    <row r="113" spans="1:19" ht="37.9" customHeight="1" x14ac:dyDescent="0.2">
      <c r="A113" s="312" t="s">
        <v>686</v>
      </c>
      <c r="B113" s="312"/>
      <c r="C113" s="312"/>
      <c r="D113" s="312"/>
      <c r="E113" s="312"/>
      <c r="F113" s="312"/>
      <c r="G113" s="312"/>
      <c r="H113" s="312"/>
      <c r="I113" s="312"/>
      <c r="J113" s="312"/>
      <c r="K113" s="213"/>
      <c r="L113" s="213"/>
      <c r="M113" s="213"/>
      <c r="N113" s="213"/>
      <c r="O113" s="213"/>
      <c r="P113" s="213"/>
      <c r="Q113" s="213"/>
      <c r="R113" s="213"/>
      <c r="S113" s="64"/>
    </row>
    <row r="114" spans="1:19" ht="60" x14ac:dyDescent="0.2">
      <c r="A114" s="144" t="s">
        <v>600</v>
      </c>
      <c r="B114" s="144" t="s">
        <v>22</v>
      </c>
      <c r="C114" s="144" t="s">
        <v>26</v>
      </c>
      <c r="D114" s="144" t="s">
        <v>29</v>
      </c>
      <c r="E114" s="144" t="s">
        <v>601</v>
      </c>
      <c r="F114" s="144" t="s">
        <v>602</v>
      </c>
      <c r="G114" s="144" t="s">
        <v>603</v>
      </c>
      <c r="H114" s="213"/>
      <c r="I114" s="213"/>
      <c r="J114" s="213"/>
      <c r="K114" s="213"/>
      <c r="L114" s="213"/>
      <c r="M114" s="213"/>
      <c r="N114" s="213"/>
      <c r="O114" s="213"/>
      <c r="P114" s="213"/>
      <c r="Q114" s="213"/>
      <c r="R114" s="213"/>
      <c r="S114" s="64"/>
    </row>
    <row r="115" spans="1:19" x14ac:dyDescent="0.2">
      <c r="A115" s="214" t="s">
        <v>597</v>
      </c>
      <c r="B115" s="214" t="s">
        <v>597</v>
      </c>
      <c r="C115" s="214" t="s">
        <v>597</v>
      </c>
      <c r="D115" s="214" t="s">
        <v>597</v>
      </c>
      <c r="E115" s="214" t="s">
        <v>597</v>
      </c>
      <c r="F115" s="214" t="s">
        <v>597</v>
      </c>
      <c r="G115" s="214" t="s">
        <v>597</v>
      </c>
      <c r="H115" s="213"/>
      <c r="I115" s="213"/>
      <c r="J115" s="213"/>
      <c r="K115" s="213"/>
      <c r="L115" s="213"/>
      <c r="M115" s="213"/>
      <c r="N115" s="213"/>
      <c r="O115" s="213"/>
      <c r="P115" s="213"/>
      <c r="Q115" s="213"/>
      <c r="R115" s="213"/>
      <c r="S115" s="64"/>
    </row>
    <row r="116" spans="1:19" x14ac:dyDescent="0.2">
      <c r="A116" s="206">
        <v>2030</v>
      </c>
      <c r="B116" s="206" t="s">
        <v>240</v>
      </c>
      <c r="C116" s="206" t="s">
        <v>299</v>
      </c>
      <c r="D116" s="206">
        <v>1</v>
      </c>
      <c r="E116" s="215">
        <v>0.22500000000000001</v>
      </c>
      <c r="F116" s="215" t="s">
        <v>597</v>
      </c>
      <c r="G116" s="215" t="s">
        <v>597</v>
      </c>
      <c r="H116" s="213"/>
      <c r="I116" s="213"/>
      <c r="J116" s="213"/>
      <c r="K116" s="213"/>
      <c r="L116" s="213"/>
      <c r="M116" s="213"/>
      <c r="N116" s="213"/>
      <c r="O116" s="213"/>
      <c r="P116" s="213"/>
      <c r="Q116" s="213"/>
      <c r="R116" s="213"/>
      <c r="S116" s="64"/>
    </row>
    <row r="117" spans="1:19" x14ac:dyDescent="0.2">
      <c r="A117" s="206">
        <v>2035</v>
      </c>
      <c r="B117" s="206" t="s">
        <v>240</v>
      </c>
      <c r="C117" s="206" t="s">
        <v>299</v>
      </c>
      <c r="D117" s="206">
        <v>1</v>
      </c>
      <c r="E117" s="215">
        <v>0.27</v>
      </c>
      <c r="F117" s="215" t="s">
        <v>597</v>
      </c>
      <c r="G117" s="215" t="s">
        <v>597</v>
      </c>
      <c r="H117" s="213"/>
      <c r="I117" s="213"/>
      <c r="J117" s="213"/>
      <c r="K117" s="213"/>
      <c r="L117" s="213"/>
      <c r="M117" s="213"/>
      <c r="N117" s="213"/>
      <c r="O117" s="213"/>
      <c r="P117" s="213"/>
      <c r="Q117" s="213"/>
      <c r="R117" s="213"/>
      <c r="S117" s="64"/>
    </row>
    <row r="118" spans="1:19" x14ac:dyDescent="0.2">
      <c r="A118" s="206" t="s">
        <v>597</v>
      </c>
      <c r="B118" s="206" t="s">
        <v>597</v>
      </c>
      <c r="C118" s="206" t="s">
        <v>299</v>
      </c>
      <c r="D118" s="206" t="s">
        <v>597</v>
      </c>
      <c r="E118" s="206" t="s">
        <v>597</v>
      </c>
      <c r="F118" s="215" t="s">
        <v>597</v>
      </c>
      <c r="G118" s="215" t="s">
        <v>597</v>
      </c>
      <c r="H118" s="213"/>
      <c r="I118" s="213"/>
      <c r="J118" s="213"/>
      <c r="K118" s="213"/>
      <c r="L118" s="213"/>
      <c r="M118" s="213"/>
      <c r="N118" s="213"/>
      <c r="O118" s="213"/>
      <c r="P118" s="213"/>
      <c r="Q118" s="213"/>
      <c r="R118" s="213"/>
      <c r="S118" s="64"/>
    </row>
    <row r="119" spans="1:19" x14ac:dyDescent="0.2">
      <c r="A119" s="206">
        <v>2040</v>
      </c>
      <c r="B119" s="206" t="s">
        <v>240</v>
      </c>
      <c r="C119" s="206" t="s">
        <v>299</v>
      </c>
      <c r="D119" s="206">
        <v>1</v>
      </c>
      <c r="E119" s="215">
        <v>0.36</v>
      </c>
      <c r="F119" s="215" t="s">
        <v>597</v>
      </c>
      <c r="G119" s="215" t="s">
        <v>597</v>
      </c>
      <c r="H119" s="213"/>
      <c r="I119" s="213"/>
      <c r="J119" s="213"/>
      <c r="K119" s="213"/>
      <c r="L119" s="213"/>
      <c r="M119" s="213"/>
      <c r="N119" s="213"/>
      <c r="O119" s="213"/>
      <c r="P119" s="213"/>
      <c r="Q119" s="213"/>
      <c r="R119" s="213"/>
      <c r="S119" s="64"/>
    </row>
    <row r="120" spans="1:19" x14ac:dyDescent="0.2">
      <c r="A120" s="206" t="s">
        <v>597</v>
      </c>
      <c r="B120" s="206" t="s">
        <v>597</v>
      </c>
      <c r="C120" s="206" t="s">
        <v>299</v>
      </c>
      <c r="D120" s="206" t="s">
        <v>597</v>
      </c>
      <c r="E120" s="206" t="s">
        <v>597</v>
      </c>
      <c r="F120" s="215" t="s">
        <v>597</v>
      </c>
      <c r="G120" s="215" t="s">
        <v>597</v>
      </c>
      <c r="H120" s="213"/>
      <c r="I120" s="213"/>
      <c r="J120" s="213"/>
      <c r="K120" s="213"/>
      <c r="L120" s="213"/>
      <c r="M120" s="213"/>
      <c r="N120" s="213"/>
      <c r="O120" s="213"/>
      <c r="P120" s="213"/>
      <c r="Q120" s="213"/>
      <c r="R120" s="213"/>
      <c r="S120" s="64"/>
    </row>
    <row r="121" spans="1:19" x14ac:dyDescent="0.2">
      <c r="A121" s="206">
        <v>2045</v>
      </c>
      <c r="B121" s="206" t="s">
        <v>240</v>
      </c>
      <c r="C121" s="206" t="s">
        <v>299</v>
      </c>
      <c r="D121" s="206">
        <v>1</v>
      </c>
      <c r="E121" s="215">
        <v>0.6</v>
      </c>
      <c r="F121" s="215" t="s">
        <v>597</v>
      </c>
      <c r="G121" s="215" t="s">
        <v>597</v>
      </c>
      <c r="H121" s="213"/>
      <c r="I121" s="213"/>
      <c r="J121" s="213"/>
      <c r="K121" s="213"/>
      <c r="L121" s="213"/>
      <c r="M121" s="213"/>
      <c r="N121" s="213"/>
      <c r="O121" s="213"/>
      <c r="P121" s="213"/>
      <c r="Q121" s="213"/>
      <c r="R121" s="213"/>
      <c r="S121" s="64"/>
    </row>
    <row r="122" spans="1:19" x14ac:dyDescent="0.2">
      <c r="A122" s="138" t="s">
        <v>597</v>
      </c>
      <c r="B122" s="138" t="s">
        <v>597</v>
      </c>
      <c r="C122" s="138" t="s">
        <v>597</v>
      </c>
      <c r="D122" s="138" t="s">
        <v>597</v>
      </c>
      <c r="E122" s="138" t="s">
        <v>597</v>
      </c>
      <c r="F122" s="138" t="s">
        <v>597</v>
      </c>
      <c r="G122" s="138" t="s">
        <v>597</v>
      </c>
      <c r="H122" s="213"/>
      <c r="I122" s="213"/>
      <c r="J122" s="213"/>
      <c r="K122" s="213"/>
      <c r="L122" s="213"/>
      <c r="M122" s="213"/>
      <c r="N122" s="213"/>
      <c r="O122" s="213"/>
      <c r="P122" s="213"/>
      <c r="Q122" s="213"/>
      <c r="R122" s="213"/>
      <c r="S122" s="64"/>
    </row>
    <row r="123" spans="1:19" x14ac:dyDescent="0.2">
      <c r="A123" s="210">
        <v>2030</v>
      </c>
      <c r="B123" s="210" t="s">
        <v>203</v>
      </c>
      <c r="C123" s="210" t="s">
        <v>302</v>
      </c>
      <c r="D123" s="210">
        <v>2</v>
      </c>
      <c r="E123" s="216">
        <v>0.06</v>
      </c>
      <c r="F123" s="216" t="s">
        <v>597</v>
      </c>
      <c r="G123" s="216" t="s">
        <v>597</v>
      </c>
      <c r="H123" s="213"/>
      <c r="I123" s="213"/>
      <c r="J123" s="213"/>
      <c r="K123" s="213"/>
      <c r="L123" s="213"/>
      <c r="M123" s="213"/>
      <c r="N123" s="213"/>
      <c r="O123" s="213"/>
      <c r="P123" s="213"/>
      <c r="Q123" s="213"/>
      <c r="R123" s="213"/>
      <c r="S123" s="64"/>
    </row>
    <row r="124" spans="1:19" x14ac:dyDescent="0.2">
      <c r="A124" s="210">
        <v>2035</v>
      </c>
      <c r="B124" s="210" t="s">
        <v>203</v>
      </c>
      <c r="C124" s="210" t="s">
        <v>302</v>
      </c>
      <c r="D124" s="210">
        <v>2</v>
      </c>
      <c r="E124" s="216">
        <v>0.01</v>
      </c>
      <c r="F124" s="216" t="s">
        <v>597</v>
      </c>
      <c r="G124" s="216" t="s">
        <v>597</v>
      </c>
      <c r="H124" s="213"/>
      <c r="I124" s="213"/>
      <c r="J124" s="213"/>
      <c r="K124" s="213"/>
      <c r="L124" s="213"/>
      <c r="M124" s="213"/>
      <c r="N124" s="213"/>
      <c r="O124" s="213"/>
      <c r="P124" s="213"/>
      <c r="Q124" s="213"/>
      <c r="R124" s="213"/>
      <c r="S124" s="64"/>
    </row>
    <row r="125" spans="1:19" x14ac:dyDescent="0.2">
      <c r="A125" s="210" t="s">
        <v>597</v>
      </c>
      <c r="B125" s="210" t="s">
        <v>597</v>
      </c>
      <c r="C125" s="210" t="s">
        <v>302</v>
      </c>
      <c r="D125" s="210" t="s">
        <v>597</v>
      </c>
      <c r="E125" s="210" t="s">
        <v>597</v>
      </c>
      <c r="F125" s="216" t="s">
        <v>597</v>
      </c>
      <c r="G125" s="216" t="s">
        <v>597</v>
      </c>
      <c r="H125" s="213"/>
      <c r="I125" s="213"/>
      <c r="J125" s="213"/>
      <c r="K125" s="213"/>
      <c r="L125" s="213"/>
      <c r="M125" s="213"/>
      <c r="N125" s="213"/>
      <c r="O125" s="213"/>
      <c r="P125" s="213"/>
      <c r="Q125" s="213"/>
      <c r="R125" s="213"/>
      <c r="S125" s="64"/>
    </row>
    <row r="126" spans="1:19" x14ac:dyDescent="0.2">
      <c r="A126" s="210">
        <v>2040</v>
      </c>
      <c r="B126" s="210" t="s">
        <v>203</v>
      </c>
      <c r="C126" s="210" t="s">
        <v>302</v>
      </c>
      <c r="D126" s="210">
        <v>2</v>
      </c>
      <c r="E126" s="216">
        <v>-0.15</v>
      </c>
      <c r="F126" s="216" t="s">
        <v>597</v>
      </c>
      <c r="G126" s="216" t="s">
        <v>597</v>
      </c>
      <c r="H126" s="213"/>
      <c r="I126" s="213"/>
      <c r="J126" s="213"/>
      <c r="K126" s="213"/>
      <c r="L126" s="213"/>
      <c r="M126" s="213"/>
      <c r="N126" s="213"/>
      <c r="O126" s="213"/>
      <c r="P126" s="213"/>
      <c r="Q126" s="213"/>
      <c r="R126" s="213"/>
      <c r="S126" s="64"/>
    </row>
    <row r="127" spans="1:19" x14ac:dyDescent="0.2">
      <c r="A127" s="210" t="s">
        <v>597</v>
      </c>
      <c r="B127" s="210" t="s">
        <v>597</v>
      </c>
      <c r="C127" s="210" t="s">
        <v>302</v>
      </c>
      <c r="D127" s="210" t="s">
        <v>597</v>
      </c>
      <c r="E127" s="210" t="s">
        <v>597</v>
      </c>
      <c r="F127" s="216" t="s">
        <v>597</v>
      </c>
      <c r="G127" s="216" t="s">
        <v>597</v>
      </c>
      <c r="H127" s="213"/>
      <c r="I127" s="213"/>
      <c r="J127" s="213"/>
      <c r="K127" s="213"/>
      <c r="L127" s="213"/>
      <c r="M127" s="213"/>
      <c r="N127" s="213"/>
      <c r="O127" s="213"/>
      <c r="P127" s="213"/>
      <c r="Q127" s="213"/>
      <c r="R127" s="213"/>
      <c r="S127" s="64"/>
    </row>
    <row r="128" spans="1:19" x14ac:dyDescent="0.2">
      <c r="A128" s="210">
        <v>2045</v>
      </c>
      <c r="B128" s="210" t="s">
        <v>203</v>
      </c>
      <c r="C128" s="210" t="s">
        <v>302</v>
      </c>
      <c r="D128" s="210">
        <v>2</v>
      </c>
      <c r="E128" s="216">
        <v>-0.25</v>
      </c>
      <c r="F128" s="216" t="s">
        <v>597</v>
      </c>
      <c r="G128" s="216" t="s">
        <v>597</v>
      </c>
      <c r="H128" s="213"/>
      <c r="I128" s="213"/>
      <c r="J128" s="213"/>
      <c r="K128" s="213"/>
      <c r="L128" s="213"/>
      <c r="M128" s="213"/>
      <c r="N128" s="213"/>
      <c r="O128" s="213"/>
      <c r="P128" s="213"/>
      <c r="Q128" s="213"/>
      <c r="R128" s="213"/>
      <c r="S128" s="64"/>
    </row>
    <row r="129" spans="1:19" x14ac:dyDescent="0.2">
      <c r="A129" s="138" t="s">
        <v>597</v>
      </c>
      <c r="B129" s="138" t="s">
        <v>597</v>
      </c>
      <c r="C129" s="138" t="s">
        <v>597</v>
      </c>
      <c r="D129" s="138" t="s">
        <v>597</v>
      </c>
      <c r="E129" s="138" t="s">
        <v>597</v>
      </c>
      <c r="F129" s="138" t="s">
        <v>597</v>
      </c>
      <c r="G129" s="138" t="s">
        <v>597</v>
      </c>
      <c r="H129" s="213"/>
      <c r="I129" s="213"/>
      <c r="J129" s="213"/>
      <c r="K129" s="213"/>
      <c r="L129" s="213"/>
      <c r="M129" s="213"/>
      <c r="N129" s="213"/>
      <c r="O129" s="213"/>
      <c r="P129" s="213"/>
      <c r="Q129" s="213"/>
      <c r="R129" s="213"/>
      <c r="S129" s="64"/>
    </row>
    <row r="130" spans="1:19" x14ac:dyDescent="0.2">
      <c r="A130" s="213"/>
      <c r="B130" s="213"/>
      <c r="C130" s="213"/>
      <c r="D130" s="213"/>
      <c r="E130" s="213"/>
      <c r="F130" s="213"/>
      <c r="G130" s="213"/>
      <c r="H130" s="213"/>
      <c r="I130" s="213"/>
      <c r="J130" s="213"/>
      <c r="K130" s="213"/>
      <c r="L130" s="213"/>
      <c r="M130" s="213"/>
      <c r="N130" s="213"/>
      <c r="O130" s="213"/>
      <c r="P130" s="213"/>
      <c r="Q130" s="213"/>
      <c r="R130" s="213"/>
      <c r="S130" s="64"/>
    </row>
    <row r="131" spans="1:19" x14ac:dyDescent="0.2">
      <c r="A131" s="64"/>
      <c r="B131" s="64"/>
      <c r="C131" s="64"/>
      <c r="D131" s="64"/>
      <c r="E131" s="64"/>
      <c r="F131" s="64"/>
      <c r="G131" s="64"/>
      <c r="H131" s="64"/>
      <c r="I131" s="64"/>
      <c r="J131" s="64"/>
      <c r="K131" s="64"/>
      <c r="L131" s="64"/>
      <c r="M131" s="64"/>
      <c r="N131" s="64"/>
      <c r="O131" s="64"/>
      <c r="P131" s="64"/>
      <c r="Q131" s="64"/>
      <c r="R131" s="64"/>
      <c r="S131" s="64"/>
    </row>
    <row r="132" spans="1:19" x14ac:dyDescent="0.2">
      <c r="F132" s="10"/>
    </row>
    <row r="133" spans="1:19" x14ac:dyDescent="0.2">
      <c r="F133" s="10"/>
    </row>
    <row r="134" spans="1:19" x14ac:dyDescent="0.2">
      <c r="F134" s="10"/>
    </row>
    <row r="135" spans="1:19" x14ac:dyDescent="0.2">
      <c r="F135" s="10"/>
    </row>
    <row r="136" spans="1:19" x14ac:dyDescent="0.2">
      <c r="F136" s="10"/>
    </row>
    <row r="137" spans="1:19" x14ac:dyDescent="0.2">
      <c r="F137" s="10"/>
    </row>
    <row r="138" spans="1:19" x14ac:dyDescent="0.2">
      <c r="F138" s="10"/>
    </row>
    <row r="139" spans="1:19" x14ac:dyDescent="0.2">
      <c r="F139" s="10"/>
    </row>
    <row r="140" spans="1:19" x14ac:dyDescent="0.2">
      <c r="F140" s="10"/>
    </row>
    <row r="141" spans="1:19" x14ac:dyDescent="0.2">
      <c r="F141" s="10"/>
    </row>
  </sheetData>
  <mergeCells count="73">
    <mergeCell ref="A104:Q104"/>
    <mergeCell ref="A112:S112"/>
    <mergeCell ref="A113:J113"/>
    <mergeCell ref="A73:S73"/>
    <mergeCell ref="A74:S74"/>
    <mergeCell ref="B75:C75"/>
    <mergeCell ref="D75:E75"/>
    <mergeCell ref="F75:H75"/>
    <mergeCell ref="I75:L75"/>
    <mergeCell ref="M75:P75"/>
    <mergeCell ref="A33:Q33"/>
    <mergeCell ref="A46:S46"/>
    <mergeCell ref="A47:S47"/>
    <mergeCell ref="B48:C48"/>
    <mergeCell ref="D48:E48"/>
    <mergeCell ref="F48:H48"/>
    <mergeCell ref="I48:L48"/>
    <mergeCell ref="M48:P48"/>
    <mergeCell ref="A43:Q43"/>
    <mergeCell ref="A34:I34"/>
    <mergeCell ref="J34:Q34"/>
    <mergeCell ref="A35:I35"/>
    <mergeCell ref="J35:Q35"/>
    <mergeCell ref="A36:Q36"/>
    <mergeCell ref="A37:Q37"/>
    <mergeCell ref="A38:Q38"/>
    <mergeCell ref="A39:Q39"/>
    <mergeCell ref="A40:S40"/>
    <mergeCell ref="A41:Q41"/>
    <mergeCell ref="A42:S42"/>
    <mergeCell ref="L14:L15"/>
    <mergeCell ref="M14:M15"/>
    <mergeCell ref="N14:N15"/>
    <mergeCell ref="O14:O15"/>
    <mergeCell ref="D31:E31"/>
    <mergeCell ref="A15:C28"/>
    <mergeCell ref="D15:G28"/>
    <mergeCell ref="D30:E30"/>
    <mergeCell ref="P14:P15"/>
    <mergeCell ref="H13:H15"/>
    <mergeCell ref="I13:I15"/>
    <mergeCell ref="J13:J15"/>
    <mergeCell ref="K13:N13"/>
    <mergeCell ref="O13:Q13"/>
    <mergeCell ref="Q14:Q15"/>
    <mergeCell ref="K14:K15"/>
    <mergeCell ref="C9:F9"/>
    <mergeCell ref="J9:K9"/>
    <mergeCell ref="M9:P9"/>
    <mergeCell ref="C10:F10"/>
    <mergeCell ref="J10:K10"/>
    <mergeCell ref="M10:P10"/>
    <mergeCell ref="A11:Q11"/>
    <mergeCell ref="A12:C12"/>
    <mergeCell ref="D12:G12"/>
    <mergeCell ref="H12:J12"/>
    <mergeCell ref="K12:Q12"/>
    <mergeCell ref="A44:S44"/>
    <mergeCell ref="A45:Q45"/>
    <mergeCell ref="A5:I5"/>
    <mergeCell ref="J5:Q5"/>
    <mergeCell ref="A1:Q1"/>
    <mergeCell ref="A2:Q2"/>
    <mergeCell ref="A3:Q3"/>
    <mergeCell ref="A4:I4"/>
    <mergeCell ref="J4:Q4"/>
    <mergeCell ref="J6:P6"/>
    <mergeCell ref="C7:F7"/>
    <mergeCell ref="J7:K7"/>
    <mergeCell ref="M7:P7"/>
    <mergeCell ref="C8:F8"/>
    <mergeCell ref="J8:K8"/>
    <mergeCell ref="M8:P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8874-520B-4267-91D0-13D53DC23987}">
  <sheetPr>
    <tabColor theme="4" tint="0.39997558519241921"/>
  </sheetPr>
  <dimension ref="A1:E4"/>
  <sheetViews>
    <sheetView zoomScaleNormal="100" workbookViewId="0"/>
  </sheetViews>
  <sheetFormatPr defaultColWidth="9.140625" defaultRowHeight="14.25" x14ac:dyDescent="0.2"/>
  <cols>
    <col min="1" max="16384" width="9.140625" style="10"/>
  </cols>
  <sheetData>
    <row r="1" spans="1:5" ht="15.75" x14ac:dyDescent="0.25">
      <c r="A1" s="1" t="s">
        <v>10</v>
      </c>
      <c r="B1" s="1"/>
      <c r="C1" s="1"/>
      <c r="D1" s="1"/>
      <c r="E1" s="1"/>
    </row>
    <row r="2" spans="1:5" x14ac:dyDescent="0.2">
      <c r="A2" s="10" t="s">
        <v>11</v>
      </c>
    </row>
    <row r="3" spans="1:5" x14ac:dyDescent="0.2">
      <c r="A3" s="10" t="s">
        <v>12</v>
      </c>
    </row>
    <row r="4" spans="1:5" ht="15" x14ac:dyDescent="0.25">
      <c r="A4" s="40" t="s">
        <v>13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6C10F-EC19-4EB9-AC23-7BA9061BE192}">
  <sheetPr>
    <tabColor theme="9" tint="-0.249977111117893"/>
  </sheetPr>
  <dimension ref="A1:P194"/>
  <sheetViews>
    <sheetView workbookViewId="0">
      <selection sqref="A1:O1"/>
    </sheetView>
  </sheetViews>
  <sheetFormatPr defaultColWidth="9.140625" defaultRowHeight="14.25" x14ac:dyDescent="0.2"/>
  <cols>
    <col min="1" max="1" width="20.7109375" style="10" customWidth="1"/>
    <col min="2" max="15" width="14.28515625" style="10" customWidth="1"/>
    <col min="16" max="16" width="3.5703125" style="10" customWidth="1"/>
    <col min="17" max="16384" width="9.140625" style="10"/>
  </cols>
  <sheetData>
    <row r="1" spans="1:16" ht="15" x14ac:dyDescent="0.25">
      <c r="A1" s="300" t="s">
        <v>687</v>
      </c>
      <c r="B1" s="300"/>
      <c r="C1" s="300"/>
      <c r="D1" s="300"/>
      <c r="E1" s="300"/>
      <c r="F1" s="300"/>
      <c r="G1" s="300"/>
      <c r="H1" s="300"/>
      <c r="I1" s="300"/>
      <c r="J1" s="300"/>
      <c r="K1" s="300"/>
      <c r="L1" s="300"/>
      <c r="M1" s="300"/>
      <c r="N1" s="300"/>
      <c r="O1" s="300"/>
      <c r="P1" s="64"/>
    </row>
    <row r="2" spans="1:16" ht="15" customHeight="1" x14ac:dyDescent="0.2">
      <c r="A2" s="313" t="s">
        <v>688</v>
      </c>
      <c r="B2" s="313"/>
      <c r="C2" s="313"/>
      <c r="D2" s="313"/>
      <c r="E2" s="313"/>
      <c r="F2" s="313"/>
      <c r="G2" s="313"/>
      <c r="H2" s="313"/>
      <c r="I2" s="313"/>
      <c r="J2" s="313"/>
      <c r="K2" s="313"/>
      <c r="L2" s="313"/>
      <c r="M2" s="313"/>
      <c r="N2" s="313"/>
      <c r="O2" s="313"/>
      <c r="P2" s="64"/>
    </row>
    <row r="3" spans="1:16" ht="15" customHeight="1" x14ac:dyDescent="0.2">
      <c r="A3" s="313"/>
      <c r="B3" s="313"/>
      <c r="C3" s="313"/>
      <c r="D3" s="313"/>
      <c r="E3" s="313"/>
      <c r="F3" s="313"/>
      <c r="G3" s="313"/>
      <c r="H3" s="313"/>
      <c r="I3" s="313"/>
      <c r="J3" s="313"/>
      <c r="K3" s="313"/>
      <c r="L3" s="313"/>
      <c r="M3" s="313"/>
      <c r="N3" s="313"/>
      <c r="O3" s="313"/>
      <c r="P3" s="64"/>
    </row>
    <row r="4" spans="1:16" ht="15" customHeight="1" x14ac:dyDescent="0.2">
      <c r="A4" s="313"/>
      <c r="B4" s="313"/>
      <c r="C4" s="313"/>
      <c r="D4" s="313"/>
      <c r="E4" s="313"/>
      <c r="F4" s="313"/>
      <c r="G4" s="313"/>
      <c r="H4" s="313"/>
      <c r="I4" s="313"/>
      <c r="J4" s="313"/>
      <c r="K4" s="313"/>
      <c r="L4" s="313"/>
      <c r="M4" s="313"/>
      <c r="N4" s="313"/>
      <c r="O4" s="313"/>
      <c r="P4" s="64"/>
    </row>
    <row r="5" spans="1:16" ht="15" customHeight="1" x14ac:dyDescent="0.2">
      <c r="A5" s="313"/>
      <c r="B5" s="313"/>
      <c r="C5" s="313"/>
      <c r="D5" s="313"/>
      <c r="E5" s="313"/>
      <c r="F5" s="313"/>
      <c r="G5" s="313"/>
      <c r="H5" s="313"/>
      <c r="I5" s="313"/>
      <c r="J5" s="313"/>
      <c r="K5" s="313"/>
      <c r="L5" s="313"/>
      <c r="M5" s="313"/>
      <c r="N5" s="313"/>
      <c r="O5" s="313"/>
      <c r="P5" s="64"/>
    </row>
    <row r="6" spans="1:16" ht="15" customHeight="1" x14ac:dyDescent="0.2">
      <c r="A6" s="313"/>
      <c r="B6" s="313"/>
      <c r="C6" s="313"/>
      <c r="D6" s="313"/>
      <c r="E6" s="313"/>
      <c r="F6" s="313"/>
      <c r="G6" s="313"/>
      <c r="H6" s="313"/>
      <c r="I6" s="313"/>
      <c r="J6" s="313"/>
      <c r="K6" s="313"/>
      <c r="L6" s="313"/>
      <c r="M6" s="313"/>
      <c r="N6" s="313"/>
      <c r="O6" s="313"/>
      <c r="P6" s="64"/>
    </row>
    <row r="7" spans="1:16" ht="15" customHeight="1" x14ac:dyDescent="0.2">
      <c r="A7" s="313"/>
      <c r="B7" s="313"/>
      <c r="C7" s="313"/>
      <c r="D7" s="313"/>
      <c r="E7" s="313"/>
      <c r="F7" s="313"/>
      <c r="G7" s="313"/>
      <c r="H7" s="313"/>
      <c r="I7" s="313"/>
      <c r="J7" s="313"/>
      <c r="K7" s="313"/>
      <c r="L7" s="313"/>
      <c r="M7" s="313"/>
      <c r="N7" s="313"/>
      <c r="O7" s="313"/>
      <c r="P7" s="64"/>
    </row>
    <row r="8" spans="1:16" ht="15" customHeight="1" x14ac:dyDescent="0.2">
      <c r="A8" s="313"/>
      <c r="B8" s="313"/>
      <c r="C8" s="313"/>
      <c r="D8" s="313"/>
      <c r="E8" s="313"/>
      <c r="F8" s="313"/>
      <c r="G8" s="313"/>
      <c r="H8" s="313"/>
      <c r="I8" s="313"/>
      <c r="J8" s="313"/>
      <c r="K8" s="313"/>
      <c r="L8" s="313"/>
      <c r="M8" s="313"/>
      <c r="N8" s="313"/>
      <c r="O8" s="313"/>
      <c r="P8" s="64"/>
    </row>
    <row r="9" spans="1:16" ht="15" customHeight="1" x14ac:dyDescent="0.2">
      <c r="A9" s="313"/>
      <c r="B9" s="313"/>
      <c r="C9" s="313"/>
      <c r="D9" s="313"/>
      <c r="E9" s="313"/>
      <c r="F9" s="313"/>
      <c r="G9" s="313"/>
      <c r="H9" s="313"/>
      <c r="I9" s="313"/>
      <c r="J9" s="313"/>
      <c r="K9" s="313"/>
      <c r="L9" s="313"/>
      <c r="M9" s="313"/>
      <c r="N9" s="313"/>
      <c r="O9" s="313"/>
      <c r="P9" s="64"/>
    </row>
    <row r="10" spans="1:16" ht="15" customHeight="1" x14ac:dyDescent="0.2">
      <c r="A10" s="313"/>
      <c r="B10" s="313"/>
      <c r="C10" s="313"/>
      <c r="D10" s="313"/>
      <c r="E10" s="313"/>
      <c r="F10" s="313"/>
      <c r="G10" s="313"/>
      <c r="H10" s="313"/>
      <c r="I10" s="313"/>
      <c r="J10" s="313"/>
      <c r="K10" s="313"/>
      <c r="L10" s="313"/>
      <c r="M10" s="313"/>
      <c r="N10" s="313"/>
      <c r="O10" s="313"/>
      <c r="P10" s="64"/>
    </row>
    <row r="11" spans="1:16" ht="15" customHeight="1" x14ac:dyDescent="0.2">
      <c r="A11" s="313"/>
      <c r="B11" s="313"/>
      <c r="C11" s="313"/>
      <c r="D11" s="313"/>
      <c r="E11" s="313"/>
      <c r="F11" s="313"/>
      <c r="G11" s="313"/>
      <c r="H11" s="313"/>
      <c r="I11" s="313"/>
      <c r="J11" s="313"/>
      <c r="K11" s="313"/>
      <c r="L11" s="313"/>
      <c r="M11" s="313"/>
      <c r="N11" s="313"/>
      <c r="O11" s="313"/>
      <c r="P11" s="64"/>
    </row>
    <row r="12" spans="1:16" ht="15" customHeight="1" x14ac:dyDescent="0.2">
      <c r="A12" s="313"/>
      <c r="B12" s="313"/>
      <c r="C12" s="313"/>
      <c r="D12" s="313"/>
      <c r="E12" s="313"/>
      <c r="F12" s="313"/>
      <c r="G12" s="313"/>
      <c r="H12" s="313"/>
      <c r="I12" s="313"/>
      <c r="J12" s="313"/>
      <c r="K12" s="313"/>
      <c r="L12" s="313"/>
      <c r="M12" s="313"/>
      <c r="N12" s="313"/>
      <c r="O12" s="313"/>
      <c r="P12" s="64"/>
    </row>
    <row r="13" spans="1:16" ht="15" customHeight="1" x14ac:dyDescent="0.2">
      <c r="A13" s="313"/>
      <c r="B13" s="313"/>
      <c r="C13" s="313"/>
      <c r="D13" s="313"/>
      <c r="E13" s="313"/>
      <c r="F13" s="313"/>
      <c r="G13" s="313"/>
      <c r="H13" s="313"/>
      <c r="I13" s="313"/>
      <c r="J13" s="313"/>
      <c r="K13" s="313"/>
      <c r="L13" s="313"/>
      <c r="M13" s="313"/>
      <c r="N13" s="313"/>
      <c r="O13" s="313"/>
      <c r="P13" s="64"/>
    </row>
    <row r="14" spans="1:16" ht="15" customHeight="1" x14ac:dyDescent="0.2">
      <c r="A14" s="313"/>
      <c r="B14" s="313"/>
      <c r="C14" s="313"/>
      <c r="D14" s="313"/>
      <c r="E14" s="313"/>
      <c r="F14" s="313"/>
      <c r="G14" s="313"/>
      <c r="H14" s="313"/>
      <c r="I14" s="313"/>
      <c r="J14" s="313"/>
      <c r="K14" s="313"/>
      <c r="L14" s="313"/>
      <c r="M14" s="313"/>
      <c r="N14" s="313"/>
      <c r="O14" s="313"/>
      <c r="P14" s="64"/>
    </row>
    <row r="15" spans="1:16" ht="15" x14ac:dyDescent="0.25">
      <c r="A15" s="300" t="s">
        <v>689</v>
      </c>
      <c r="B15" s="300"/>
      <c r="C15" s="300"/>
      <c r="D15" s="300"/>
      <c r="E15" s="300"/>
      <c r="F15" s="300"/>
      <c r="G15" s="300"/>
      <c r="H15" s="300"/>
      <c r="I15" s="300"/>
      <c r="J15" s="300"/>
      <c r="K15" s="300"/>
      <c r="L15" s="300"/>
      <c r="M15" s="300"/>
      <c r="N15" s="300"/>
      <c r="O15" s="300"/>
      <c r="P15" s="64"/>
    </row>
    <row r="16" spans="1:16" ht="15.75" customHeight="1" x14ac:dyDescent="0.2">
      <c r="A16" s="312" t="s">
        <v>690</v>
      </c>
      <c r="B16" s="312"/>
      <c r="C16" s="312"/>
      <c r="D16" s="312"/>
      <c r="E16" s="312"/>
      <c r="F16" s="312"/>
      <c r="G16" s="312"/>
      <c r="H16" s="312"/>
      <c r="I16" s="312"/>
      <c r="J16" s="312"/>
      <c r="K16" s="312"/>
      <c r="L16" s="312"/>
      <c r="M16" s="312"/>
      <c r="N16" s="312"/>
      <c r="O16" s="312"/>
      <c r="P16" s="64"/>
    </row>
    <row r="17" spans="1:16" ht="15.75" customHeight="1" x14ac:dyDescent="0.2">
      <c r="A17" s="312"/>
      <c r="B17" s="312"/>
      <c r="C17" s="312"/>
      <c r="D17" s="312"/>
      <c r="E17" s="312"/>
      <c r="F17" s="312"/>
      <c r="G17" s="312"/>
      <c r="H17" s="312"/>
      <c r="I17" s="312"/>
      <c r="J17" s="312"/>
      <c r="K17" s="312"/>
      <c r="L17" s="312"/>
      <c r="M17" s="312"/>
      <c r="N17" s="312"/>
      <c r="O17" s="312"/>
      <c r="P17" s="64"/>
    </row>
    <row r="18" spans="1:16" ht="15.75" customHeight="1" x14ac:dyDescent="0.2">
      <c r="A18" s="312"/>
      <c r="B18" s="312"/>
      <c r="C18" s="312"/>
      <c r="D18" s="312"/>
      <c r="E18" s="312"/>
      <c r="F18" s="312"/>
      <c r="G18" s="312"/>
      <c r="H18" s="312"/>
      <c r="I18" s="312"/>
      <c r="J18" s="312"/>
      <c r="K18" s="312"/>
      <c r="L18" s="312"/>
      <c r="M18" s="312"/>
      <c r="N18" s="312"/>
      <c r="O18" s="312"/>
      <c r="P18" s="64"/>
    </row>
    <row r="19" spans="1:16" ht="15.75" customHeight="1" x14ac:dyDescent="0.2">
      <c r="A19" s="231" t="s">
        <v>691</v>
      </c>
      <c r="B19" s="150"/>
      <c r="C19" s="150"/>
      <c r="D19" s="150"/>
      <c r="E19" s="150"/>
      <c r="F19" s="150"/>
      <c r="G19" s="150"/>
      <c r="H19" s="150"/>
      <c r="I19" s="150"/>
      <c r="J19" s="150"/>
      <c r="K19" s="150"/>
      <c r="L19" s="150"/>
      <c r="M19" s="150"/>
      <c r="N19" s="150"/>
      <c r="O19" s="150"/>
      <c r="P19" s="64"/>
    </row>
    <row r="20" spans="1:16" ht="15.75" customHeight="1" x14ac:dyDescent="0.2">
      <c r="A20" s="150" t="s">
        <v>692</v>
      </c>
      <c r="B20" s="232" t="s">
        <v>693</v>
      </c>
      <c r="C20" s="150"/>
      <c r="D20" s="150"/>
      <c r="E20" s="150"/>
      <c r="F20" s="150"/>
      <c r="G20" s="150"/>
      <c r="H20" s="150"/>
      <c r="I20" s="150"/>
      <c r="J20" s="150"/>
      <c r="K20" s="150"/>
      <c r="L20" s="150"/>
      <c r="M20" s="150"/>
      <c r="N20" s="150"/>
      <c r="O20" s="150"/>
      <c r="P20" s="64"/>
    </row>
    <row r="21" spans="1:16" ht="15.75" customHeight="1" x14ac:dyDescent="0.2">
      <c r="A21" s="150" t="s">
        <v>694</v>
      </c>
      <c r="B21" s="391" t="s">
        <v>695</v>
      </c>
      <c r="C21" s="391"/>
      <c r="D21" s="391"/>
      <c r="E21" s="391"/>
      <c r="F21" s="391"/>
      <c r="G21" s="391"/>
      <c r="H21" s="391"/>
      <c r="I21" s="391"/>
      <c r="J21" s="391"/>
      <c r="K21" s="391"/>
      <c r="L21" s="391"/>
      <c r="M21" s="391"/>
      <c r="N21" s="391"/>
      <c r="O21" s="391"/>
      <c r="P21" s="64"/>
    </row>
    <row r="22" spans="1:16" ht="15.75" customHeight="1" x14ac:dyDescent="0.2">
      <c r="A22" s="150"/>
      <c r="B22" s="391"/>
      <c r="C22" s="391"/>
      <c r="D22" s="391"/>
      <c r="E22" s="391"/>
      <c r="F22" s="391"/>
      <c r="G22" s="391"/>
      <c r="H22" s="391"/>
      <c r="I22" s="391"/>
      <c r="J22" s="391"/>
      <c r="K22" s="391"/>
      <c r="L22" s="391"/>
      <c r="M22" s="391"/>
      <c r="N22" s="391"/>
      <c r="O22" s="391"/>
      <c r="P22" s="64"/>
    </row>
    <row r="23" spans="1:16" ht="30" customHeight="1" x14ac:dyDescent="0.2">
      <c r="A23" s="389" t="s">
        <v>696</v>
      </c>
      <c r="B23" s="390" t="s">
        <v>300</v>
      </c>
      <c r="C23" s="390" t="s">
        <v>697</v>
      </c>
      <c r="D23" s="390"/>
      <c r="E23" s="390"/>
      <c r="F23" s="390" t="s">
        <v>698</v>
      </c>
      <c r="G23" s="390"/>
      <c r="H23" s="390"/>
      <c r="I23" s="390"/>
      <c r="J23" s="390"/>
      <c r="K23" s="390"/>
      <c r="L23" s="390"/>
      <c r="M23" s="390"/>
      <c r="N23" s="390"/>
      <c r="O23" s="390"/>
      <c r="P23" s="64"/>
    </row>
    <row r="24" spans="1:16" ht="15" x14ac:dyDescent="0.2">
      <c r="A24" s="389"/>
      <c r="B24" s="390"/>
      <c r="C24" s="67" t="s">
        <v>699</v>
      </c>
      <c r="D24" s="67" t="s">
        <v>411</v>
      </c>
      <c r="E24" s="67" t="s">
        <v>700</v>
      </c>
      <c r="F24" s="67" t="s">
        <v>701</v>
      </c>
      <c r="G24" s="67" t="s">
        <v>414</v>
      </c>
      <c r="H24" s="67" t="s">
        <v>417</v>
      </c>
      <c r="I24" s="67" t="s">
        <v>420</v>
      </c>
      <c r="J24" s="67" t="s">
        <v>423</v>
      </c>
      <c r="K24" s="67" t="s">
        <v>426</v>
      </c>
      <c r="L24" s="67" t="s">
        <v>702</v>
      </c>
      <c r="M24" s="67" t="s">
        <v>429</v>
      </c>
      <c r="N24" s="67" t="s">
        <v>703</v>
      </c>
      <c r="O24" s="67" t="s">
        <v>704</v>
      </c>
      <c r="P24" s="64"/>
    </row>
    <row r="25" spans="1:16" x14ac:dyDescent="0.2">
      <c r="A25" s="233" t="s">
        <v>705</v>
      </c>
      <c r="B25" s="71">
        <v>0.44</v>
      </c>
      <c r="C25" s="234"/>
      <c r="D25" s="234"/>
      <c r="E25" s="234"/>
      <c r="F25" s="71">
        <v>0.43</v>
      </c>
      <c r="G25" s="71">
        <v>0.82</v>
      </c>
      <c r="H25" s="71">
        <v>0.79</v>
      </c>
      <c r="I25" s="71">
        <v>0.56000000000000005</v>
      </c>
      <c r="J25" s="71">
        <v>0.65</v>
      </c>
      <c r="K25" s="71">
        <v>0.05</v>
      </c>
      <c r="L25" s="71">
        <v>0.03</v>
      </c>
      <c r="M25" s="71" t="s">
        <v>706</v>
      </c>
      <c r="N25" s="71">
        <v>0.05</v>
      </c>
      <c r="O25" s="71" t="s">
        <v>706</v>
      </c>
      <c r="P25" s="64"/>
    </row>
    <row r="26" spans="1:16" x14ac:dyDescent="0.2">
      <c r="A26" s="233" t="s">
        <v>707</v>
      </c>
      <c r="B26" s="71">
        <v>0.03</v>
      </c>
      <c r="C26" s="234"/>
      <c r="D26" s="234"/>
      <c r="E26" s="234"/>
      <c r="F26" s="71">
        <v>0.01</v>
      </c>
      <c r="G26" s="71" t="s">
        <v>706</v>
      </c>
      <c r="H26" s="71" t="s">
        <v>706</v>
      </c>
      <c r="I26" s="71" t="s">
        <v>706</v>
      </c>
      <c r="J26" s="71">
        <v>0.02</v>
      </c>
      <c r="K26" s="71">
        <v>0.04</v>
      </c>
      <c r="L26" s="71">
        <v>7.0000000000000007E-2</v>
      </c>
      <c r="M26" s="71">
        <v>0.18</v>
      </c>
      <c r="N26" s="71">
        <v>0.32</v>
      </c>
      <c r="O26" s="71">
        <v>0.4</v>
      </c>
      <c r="P26" s="64"/>
    </row>
    <row r="27" spans="1:16" x14ac:dyDescent="0.2">
      <c r="A27" s="233" t="s">
        <v>708</v>
      </c>
      <c r="B27" s="71">
        <v>0.02</v>
      </c>
      <c r="C27" s="234"/>
      <c r="D27" s="234"/>
      <c r="E27" s="234"/>
      <c r="F27" s="71">
        <v>0.02</v>
      </c>
      <c r="G27" s="71" t="s">
        <v>706</v>
      </c>
      <c r="H27" s="71" t="s">
        <v>706</v>
      </c>
      <c r="I27" s="71" t="s">
        <v>706</v>
      </c>
      <c r="J27" s="71">
        <v>0.01</v>
      </c>
      <c r="K27" s="71">
        <v>0.04</v>
      </c>
      <c r="L27" s="71">
        <v>0.09</v>
      </c>
      <c r="M27" s="71">
        <v>0.05</v>
      </c>
      <c r="N27" s="71">
        <v>0.1</v>
      </c>
      <c r="O27" s="71">
        <v>0.11</v>
      </c>
      <c r="P27" s="64"/>
    </row>
    <row r="28" spans="1:16" x14ac:dyDescent="0.2">
      <c r="A28" s="233" t="s">
        <v>709</v>
      </c>
      <c r="B28" s="71">
        <v>0.02</v>
      </c>
      <c r="C28" s="234"/>
      <c r="D28" s="234"/>
      <c r="E28" s="234"/>
      <c r="F28" s="71">
        <v>0.01</v>
      </c>
      <c r="G28" s="71" t="s">
        <v>706</v>
      </c>
      <c r="H28" s="71" t="s">
        <v>706</v>
      </c>
      <c r="I28" s="71" t="s">
        <v>706</v>
      </c>
      <c r="J28" s="71">
        <v>0.04</v>
      </c>
      <c r="K28" s="71" t="s">
        <v>706</v>
      </c>
      <c r="L28" s="71" t="s">
        <v>706</v>
      </c>
      <c r="M28" s="71" t="s">
        <v>706</v>
      </c>
      <c r="N28" s="71" t="s">
        <v>706</v>
      </c>
      <c r="O28" s="71">
        <v>0.04</v>
      </c>
      <c r="P28" s="64"/>
    </row>
    <row r="29" spans="1:16" x14ac:dyDescent="0.2">
      <c r="A29" s="233" t="s">
        <v>710</v>
      </c>
      <c r="B29" s="71">
        <v>0.02</v>
      </c>
      <c r="C29" s="234"/>
      <c r="D29" s="234"/>
      <c r="E29" s="234"/>
      <c r="F29" s="71">
        <v>0.02</v>
      </c>
      <c r="G29" s="71">
        <v>0.02</v>
      </c>
      <c r="H29" s="71" t="s">
        <v>706</v>
      </c>
      <c r="I29" s="71" t="s">
        <v>706</v>
      </c>
      <c r="J29" s="71">
        <v>0.02</v>
      </c>
      <c r="K29" s="71" t="s">
        <v>706</v>
      </c>
      <c r="L29" s="71" t="s">
        <v>706</v>
      </c>
      <c r="M29" s="71" t="s">
        <v>706</v>
      </c>
      <c r="N29" s="71" t="s">
        <v>706</v>
      </c>
      <c r="O29" s="71" t="s">
        <v>706</v>
      </c>
      <c r="P29" s="64"/>
    </row>
    <row r="30" spans="1:16" x14ac:dyDescent="0.2">
      <c r="A30" s="233" t="s">
        <v>711</v>
      </c>
      <c r="B30" s="71">
        <v>0.43</v>
      </c>
      <c r="C30" s="234"/>
      <c r="D30" s="234"/>
      <c r="E30" s="234"/>
      <c r="F30" s="71">
        <v>0.46</v>
      </c>
      <c r="G30" s="71">
        <v>0.21</v>
      </c>
      <c r="H30" s="71">
        <v>0.19</v>
      </c>
      <c r="I30" s="71">
        <v>0.43</v>
      </c>
      <c r="J30" s="71">
        <v>0.27</v>
      </c>
      <c r="K30" s="71">
        <v>0.78</v>
      </c>
      <c r="L30" s="71">
        <v>0.49</v>
      </c>
      <c r="M30" s="71">
        <v>0.68</v>
      </c>
      <c r="N30" s="71">
        <v>0.32</v>
      </c>
      <c r="O30" s="71" t="s">
        <v>706</v>
      </c>
      <c r="P30" s="64"/>
    </row>
    <row r="31" spans="1:16" ht="15.75" customHeight="1" x14ac:dyDescent="0.2">
      <c r="A31" s="231"/>
      <c r="B31" s="235">
        <v>0.96</v>
      </c>
      <c r="C31" s="150"/>
      <c r="D31" s="150"/>
      <c r="E31" s="150"/>
      <c r="F31" s="235">
        <v>0.95000000000000007</v>
      </c>
      <c r="G31" s="235">
        <v>1.05</v>
      </c>
      <c r="H31" s="235">
        <v>0.98</v>
      </c>
      <c r="I31" s="235">
        <v>0.99</v>
      </c>
      <c r="J31" s="235">
        <v>1.0100000000000002</v>
      </c>
      <c r="K31" s="235">
        <v>0.91</v>
      </c>
      <c r="L31" s="235">
        <v>0.67999999999999994</v>
      </c>
      <c r="M31" s="235">
        <v>0.91</v>
      </c>
      <c r="N31" s="235">
        <v>0.79</v>
      </c>
      <c r="O31" s="235">
        <v>0.55000000000000004</v>
      </c>
      <c r="P31" s="64"/>
    </row>
    <row r="32" spans="1:16" ht="15.75" customHeight="1" x14ac:dyDescent="0.2">
      <c r="A32" s="231"/>
      <c r="B32" s="150"/>
      <c r="C32" s="150"/>
      <c r="D32" s="150"/>
      <c r="E32" s="150"/>
      <c r="F32" s="150"/>
      <c r="G32" s="150"/>
      <c r="H32" s="150"/>
      <c r="I32" s="150"/>
      <c r="J32" s="150"/>
      <c r="K32" s="150"/>
      <c r="L32" s="150"/>
      <c r="M32" s="150"/>
      <c r="N32" s="150"/>
      <c r="O32" s="150"/>
      <c r="P32" s="64"/>
    </row>
    <row r="33" spans="1:16" ht="15.75" customHeight="1" x14ac:dyDescent="0.2">
      <c r="A33" s="231" t="s">
        <v>712</v>
      </c>
      <c r="B33" s="150"/>
      <c r="C33" s="150"/>
      <c r="D33" s="150"/>
      <c r="E33" s="150"/>
      <c r="F33" s="150"/>
      <c r="G33" s="150"/>
      <c r="H33" s="150"/>
      <c r="I33" s="150"/>
      <c r="J33" s="150"/>
      <c r="K33" s="150"/>
      <c r="L33" s="150"/>
      <c r="M33" s="150"/>
      <c r="N33" s="150"/>
      <c r="O33" s="150"/>
      <c r="P33" s="64"/>
    </row>
    <row r="34" spans="1:16" ht="15.75" customHeight="1" x14ac:dyDescent="0.2">
      <c r="A34" s="150" t="s">
        <v>694</v>
      </c>
      <c r="B34" s="391" t="s">
        <v>713</v>
      </c>
      <c r="C34" s="391"/>
      <c r="D34" s="391"/>
      <c r="E34" s="391"/>
      <c r="F34" s="391"/>
      <c r="G34" s="391"/>
      <c r="H34" s="391"/>
      <c r="I34" s="391"/>
      <c r="J34" s="391"/>
      <c r="K34" s="391"/>
      <c r="L34" s="391"/>
      <c r="M34" s="391"/>
      <c r="N34" s="391"/>
      <c r="O34" s="391"/>
      <c r="P34" s="64"/>
    </row>
    <row r="35" spans="1:16" ht="15.75" customHeight="1" x14ac:dyDescent="0.2">
      <c r="A35" s="150"/>
      <c r="B35" s="391"/>
      <c r="C35" s="391"/>
      <c r="D35" s="391"/>
      <c r="E35" s="391"/>
      <c r="F35" s="391"/>
      <c r="G35" s="391"/>
      <c r="H35" s="391"/>
      <c r="I35" s="391"/>
      <c r="J35" s="391"/>
      <c r="K35" s="391"/>
      <c r="L35" s="391"/>
      <c r="M35" s="391"/>
      <c r="N35" s="391"/>
      <c r="O35" s="391"/>
      <c r="P35" s="64"/>
    </row>
    <row r="36" spans="1:16" ht="30" customHeight="1" x14ac:dyDescent="0.2">
      <c r="A36" s="389" t="s">
        <v>696</v>
      </c>
      <c r="B36" s="390" t="s">
        <v>300</v>
      </c>
      <c r="C36" s="390" t="s">
        <v>697</v>
      </c>
      <c r="D36" s="390"/>
      <c r="E36" s="390"/>
      <c r="F36" s="390" t="s">
        <v>698</v>
      </c>
      <c r="G36" s="390"/>
      <c r="H36" s="390"/>
      <c r="I36" s="390"/>
      <c r="J36" s="390"/>
      <c r="K36" s="390"/>
      <c r="L36" s="390"/>
      <c r="M36" s="390"/>
      <c r="N36" s="390"/>
      <c r="O36" s="390"/>
      <c r="P36" s="64"/>
    </row>
    <row r="37" spans="1:16" ht="15" x14ac:dyDescent="0.2">
      <c r="A37" s="389"/>
      <c r="B37" s="390"/>
      <c r="C37" s="67" t="s">
        <v>699</v>
      </c>
      <c r="D37" s="67" t="s">
        <v>411</v>
      </c>
      <c r="E37" s="67" t="s">
        <v>700</v>
      </c>
      <c r="F37" s="67" t="s">
        <v>701</v>
      </c>
      <c r="G37" s="67" t="s">
        <v>414</v>
      </c>
      <c r="H37" s="67" t="s">
        <v>417</v>
      </c>
      <c r="I37" s="67" t="s">
        <v>420</v>
      </c>
      <c r="J37" s="67" t="s">
        <v>423</v>
      </c>
      <c r="K37" s="67" t="s">
        <v>426</v>
      </c>
      <c r="L37" s="67" t="s">
        <v>702</v>
      </c>
      <c r="M37" s="67" t="s">
        <v>429</v>
      </c>
      <c r="N37" s="67" t="s">
        <v>703</v>
      </c>
      <c r="O37" s="67" t="s">
        <v>704</v>
      </c>
      <c r="P37" s="64"/>
    </row>
    <row r="38" spans="1:16" x14ac:dyDescent="0.2">
      <c r="A38" s="233" t="s">
        <v>714</v>
      </c>
      <c r="B38" s="71">
        <f>SUM(B25:B29)</f>
        <v>0.53</v>
      </c>
      <c r="C38" s="234"/>
      <c r="D38" s="234"/>
      <c r="E38" s="234"/>
      <c r="F38" s="71">
        <f t="shared" ref="F38:O38" si="0">SUM(F25:F29)</f>
        <v>0.49000000000000005</v>
      </c>
      <c r="G38" s="71">
        <f t="shared" si="0"/>
        <v>0.84</v>
      </c>
      <c r="H38" s="71">
        <f t="shared" si="0"/>
        <v>0.79</v>
      </c>
      <c r="I38" s="71">
        <f t="shared" si="0"/>
        <v>0.56000000000000005</v>
      </c>
      <c r="J38" s="71">
        <f t="shared" si="0"/>
        <v>0.7400000000000001</v>
      </c>
      <c r="K38" s="71">
        <f t="shared" si="0"/>
        <v>0.13</v>
      </c>
      <c r="L38" s="71">
        <f t="shared" si="0"/>
        <v>0.19</v>
      </c>
      <c r="M38" s="71">
        <f t="shared" si="0"/>
        <v>0.22999999999999998</v>
      </c>
      <c r="N38" s="71">
        <f t="shared" si="0"/>
        <v>0.47</v>
      </c>
      <c r="O38" s="71">
        <f t="shared" si="0"/>
        <v>0.55000000000000004</v>
      </c>
      <c r="P38" s="64"/>
    </row>
    <row r="39" spans="1:16" x14ac:dyDescent="0.2">
      <c r="A39" s="233" t="s">
        <v>715</v>
      </c>
      <c r="B39" s="71">
        <f>SUM(B30)</f>
        <v>0.43</v>
      </c>
      <c r="C39" s="234"/>
      <c r="D39" s="234"/>
      <c r="E39" s="234"/>
      <c r="F39" s="71">
        <f t="shared" ref="F39:O39" si="1">SUM(F30)</f>
        <v>0.46</v>
      </c>
      <c r="G39" s="71">
        <f t="shared" si="1"/>
        <v>0.21</v>
      </c>
      <c r="H39" s="71">
        <f t="shared" si="1"/>
        <v>0.19</v>
      </c>
      <c r="I39" s="71">
        <f t="shared" si="1"/>
        <v>0.43</v>
      </c>
      <c r="J39" s="71">
        <f t="shared" si="1"/>
        <v>0.27</v>
      </c>
      <c r="K39" s="71">
        <f t="shared" si="1"/>
        <v>0.78</v>
      </c>
      <c r="L39" s="71">
        <f t="shared" si="1"/>
        <v>0.49</v>
      </c>
      <c r="M39" s="71">
        <f t="shared" si="1"/>
        <v>0.68</v>
      </c>
      <c r="N39" s="71">
        <f t="shared" si="1"/>
        <v>0.32</v>
      </c>
      <c r="O39" s="71">
        <f t="shared" si="1"/>
        <v>0</v>
      </c>
      <c r="P39" s="64"/>
    </row>
    <row r="40" spans="1:16" ht="15.75" customHeight="1" x14ac:dyDescent="0.2">
      <c r="A40" s="231"/>
      <c r="B40" s="236">
        <f>SUM(B38:B39)</f>
        <v>0.96</v>
      </c>
      <c r="C40" s="150"/>
      <c r="D40" s="150"/>
      <c r="E40" s="150"/>
      <c r="F40" s="236">
        <f>SUM(F38:F39)</f>
        <v>0.95000000000000007</v>
      </c>
      <c r="G40" s="236">
        <f t="shared" ref="G40:O40" si="2">SUM(G38:G39)</f>
        <v>1.05</v>
      </c>
      <c r="H40" s="236">
        <f t="shared" si="2"/>
        <v>0.98</v>
      </c>
      <c r="I40" s="236">
        <f t="shared" si="2"/>
        <v>0.99</v>
      </c>
      <c r="J40" s="236">
        <f t="shared" si="2"/>
        <v>1.0100000000000002</v>
      </c>
      <c r="K40" s="236">
        <f t="shared" si="2"/>
        <v>0.91</v>
      </c>
      <c r="L40" s="236">
        <f t="shared" si="2"/>
        <v>0.67999999999999994</v>
      </c>
      <c r="M40" s="236">
        <f t="shared" si="2"/>
        <v>0.91</v>
      </c>
      <c r="N40" s="236">
        <f t="shared" si="2"/>
        <v>0.79</v>
      </c>
      <c r="O40" s="236">
        <f t="shared" si="2"/>
        <v>0.55000000000000004</v>
      </c>
      <c r="P40" s="64"/>
    </row>
    <row r="41" spans="1:16" ht="15.75" customHeight="1" x14ac:dyDescent="0.2">
      <c r="A41" s="231"/>
      <c r="B41" s="150"/>
      <c r="C41" s="150"/>
      <c r="D41" s="150"/>
      <c r="E41" s="150"/>
      <c r="F41" s="150"/>
      <c r="G41" s="150"/>
      <c r="H41" s="150"/>
      <c r="I41" s="150"/>
      <c r="J41" s="150"/>
      <c r="K41" s="150"/>
      <c r="L41" s="150"/>
      <c r="M41" s="150"/>
      <c r="N41" s="150"/>
      <c r="O41" s="150"/>
      <c r="P41" s="64"/>
    </row>
    <row r="42" spans="1:16" ht="15.75" customHeight="1" x14ac:dyDescent="0.2">
      <c r="A42" s="231" t="s">
        <v>716</v>
      </c>
      <c r="B42" s="150"/>
      <c r="C42" s="150"/>
      <c r="D42" s="150"/>
      <c r="E42" s="150"/>
      <c r="F42" s="150"/>
      <c r="G42" s="150"/>
      <c r="H42" s="150"/>
      <c r="I42" s="150"/>
      <c r="J42" s="150"/>
      <c r="K42" s="150"/>
      <c r="L42" s="150"/>
      <c r="M42" s="150"/>
      <c r="N42" s="150"/>
      <c r="O42" s="150"/>
      <c r="P42" s="64"/>
    </row>
    <row r="43" spans="1:16" ht="15.75" customHeight="1" x14ac:dyDescent="0.2">
      <c r="A43" s="150" t="s">
        <v>694</v>
      </c>
      <c r="B43" s="391" t="s">
        <v>717</v>
      </c>
      <c r="C43" s="391"/>
      <c r="D43" s="391"/>
      <c r="E43" s="391"/>
      <c r="F43" s="391"/>
      <c r="G43" s="391"/>
      <c r="H43" s="391"/>
      <c r="I43" s="391"/>
      <c r="J43" s="391"/>
      <c r="K43" s="391"/>
      <c r="L43" s="391"/>
      <c r="M43" s="391"/>
      <c r="N43" s="391"/>
      <c r="O43" s="391"/>
      <c r="P43" s="64"/>
    </row>
    <row r="44" spans="1:16" ht="15.75" customHeight="1" x14ac:dyDescent="0.2">
      <c r="A44" s="150"/>
      <c r="B44" s="391"/>
      <c r="C44" s="391"/>
      <c r="D44" s="391"/>
      <c r="E44" s="391"/>
      <c r="F44" s="391"/>
      <c r="G44" s="391"/>
      <c r="H44" s="391"/>
      <c r="I44" s="391"/>
      <c r="J44" s="391"/>
      <c r="K44" s="391"/>
      <c r="L44" s="391"/>
      <c r="M44" s="391"/>
      <c r="N44" s="391"/>
      <c r="O44" s="391"/>
      <c r="P44" s="64"/>
    </row>
    <row r="45" spans="1:16" ht="15.75" customHeight="1" x14ac:dyDescent="0.2">
      <c r="A45" s="150"/>
      <c r="B45" s="391"/>
      <c r="C45" s="391"/>
      <c r="D45" s="391"/>
      <c r="E45" s="391"/>
      <c r="F45" s="391"/>
      <c r="G45" s="391"/>
      <c r="H45" s="391"/>
      <c r="I45" s="391"/>
      <c r="J45" s="391"/>
      <c r="K45" s="391"/>
      <c r="L45" s="391"/>
      <c r="M45" s="391"/>
      <c r="N45" s="391"/>
      <c r="O45" s="391"/>
      <c r="P45" s="64"/>
    </row>
    <row r="46" spans="1:16" ht="15.75" customHeight="1" x14ac:dyDescent="0.2">
      <c r="A46" s="150"/>
      <c r="B46" s="391"/>
      <c r="C46" s="391"/>
      <c r="D46" s="391"/>
      <c r="E46" s="391"/>
      <c r="F46" s="391"/>
      <c r="G46" s="391"/>
      <c r="H46" s="391"/>
      <c r="I46" s="391"/>
      <c r="J46" s="391"/>
      <c r="K46" s="391"/>
      <c r="L46" s="391"/>
      <c r="M46" s="391"/>
      <c r="N46" s="391"/>
      <c r="O46" s="391"/>
      <c r="P46" s="64"/>
    </row>
    <row r="47" spans="1:16" ht="30" customHeight="1" x14ac:dyDescent="0.2">
      <c r="A47" s="389" t="s">
        <v>696</v>
      </c>
      <c r="B47" s="390" t="s">
        <v>300</v>
      </c>
      <c r="C47" s="390" t="s">
        <v>697</v>
      </c>
      <c r="D47" s="390"/>
      <c r="E47" s="390"/>
      <c r="F47" s="390" t="s">
        <v>698</v>
      </c>
      <c r="G47" s="390"/>
      <c r="H47" s="390"/>
      <c r="I47" s="390"/>
      <c r="J47" s="390"/>
      <c r="K47" s="390"/>
      <c r="L47" s="390"/>
      <c r="M47" s="390"/>
      <c r="N47" s="390"/>
      <c r="O47" s="390"/>
      <c r="P47" s="64"/>
    </row>
    <row r="48" spans="1:16" ht="15" x14ac:dyDescent="0.2">
      <c r="A48" s="389"/>
      <c r="B48" s="390"/>
      <c r="C48" s="67" t="s">
        <v>699</v>
      </c>
      <c r="D48" s="67" t="s">
        <v>411</v>
      </c>
      <c r="E48" s="67" t="s">
        <v>700</v>
      </c>
      <c r="F48" s="67" t="s">
        <v>701</v>
      </c>
      <c r="G48" s="67" t="s">
        <v>414</v>
      </c>
      <c r="H48" s="67" t="s">
        <v>417</v>
      </c>
      <c r="I48" s="67" t="s">
        <v>420</v>
      </c>
      <c r="J48" s="67" t="s">
        <v>423</v>
      </c>
      <c r="K48" s="67" t="s">
        <v>426</v>
      </c>
      <c r="L48" s="67" t="s">
        <v>702</v>
      </c>
      <c r="M48" s="67" t="s">
        <v>429</v>
      </c>
      <c r="N48" s="67" t="s">
        <v>703</v>
      </c>
      <c r="O48" s="67" t="s">
        <v>704</v>
      </c>
      <c r="P48" s="64"/>
    </row>
    <row r="49" spans="1:16" x14ac:dyDescent="0.2">
      <c r="A49" s="233" t="s">
        <v>714</v>
      </c>
      <c r="B49" s="71">
        <f>B38/B$40</f>
        <v>0.55208333333333337</v>
      </c>
      <c r="C49" s="71">
        <f>$B49</f>
        <v>0.55208333333333337</v>
      </c>
      <c r="D49" s="71">
        <f t="shared" ref="D49:E50" si="3">$B49</f>
        <v>0.55208333333333337</v>
      </c>
      <c r="E49" s="71">
        <f t="shared" si="3"/>
        <v>0.55208333333333337</v>
      </c>
      <c r="F49" s="71">
        <f t="shared" ref="F49:O50" si="4">F38/F$40</f>
        <v>0.51578947368421058</v>
      </c>
      <c r="G49" s="71">
        <f t="shared" si="4"/>
        <v>0.79999999999999993</v>
      </c>
      <c r="H49" s="71">
        <f t="shared" si="4"/>
        <v>0.80612244897959184</v>
      </c>
      <c r="I49" s="71">
        <f t="shared" si="4"/>
        <v>0.56565656565656575</v>
      </c>
      <c r="J49" s="71">
        <f t="shared" si="4"/>
        <v>0.73267326732673266</v>
      </c>
      <c r="K49" s="71">
        <f t="shared" si="4"/>
        <v>0.14285714285714285</v>
      </c>
      <c r="L49" s="71">
        <f t="shared" si="4"/>
        <v>0.27941176470588236</v>
      </c>
      <c r="M49" s="71">
        <f t="shared" si="4"/>
        <v>0.25274725274725274</v>
      </c>
      <c r="N49" s="71">
        <f t="shared" si="4"/>
        <v>0.59493670886075944</v>
      </c>
      <c r="O49" s="71">
        <f t="shared" si="4"/>
        <v>1</v>
      </c>
      <c r="P49" s="64"/>
    </row>
    <row r="50" spans="1:16" x14ac:dyDescent="0.2">
      <c r="A50" s="233" t="s">
        <v>715</v>
      </c>
      <c r="B50" s="71">
        <f>B39/B$40</f>
        <v>0.44791666666666669</v>
      </c>
      <c r="C50" s="71">
        <f>$B50</f>
        <v>0.44791666666666669</v>
      </c>
      <c r="D50" s="71">
        <f t="shared" si="3"/>
        <v>0.44791666666666669</v>
      </c>
      <c r="E50" s="71">
        <f t="shared" si="3"/>
        <v>0.44791666666666669</v>
      </c>
      <c r="F50" s="71">
        <f t="shared" si="4"/>
        <v>0.48421052631578948</v>
      </c>
      <c r="G50" s="71">
        <f t="shared" si="4"/>
        <v>0.19999999999999998</v>
      </c>
      <c r="H50" s="71">
        <f t="shared" si="4"/>
        <v>0.19387755102040816</v>
      </c>
      <c r="I50" s="71">
        <f t="shared" si="4"/>
        <v>0.43434343434343436</v>
      </c>
      <c r="J50" s="71">
        <f t="shared" si="4"/>
        <v>0.26732673267326729</v>
      </c>
      <c r="K50" s="71">
        <f t="shared" si="4"/>
        <v>0.8571428571428571</v>
      </c>
      <c r="L50" s="71">
        <f t="shared" si="4"/>
        <v>0.72058823529411775</v>
      </c>
      <c r="M50" s="71">
        <f t="shared" si="4"/>
        <v>0.74725274725274726</v>
      </c>
      <c r="N50" s="71">
        <f t="shared" si="4"/>
        <v>0.4050632911392405</v>
      </c>
      <c r="O50" s="71">
        <f t="shared" si="4"/>
        <v>0</v>
      </c>
      <c r="P50" s="64"/>
    </row>
    <row r="51" spans="1:16" ht="15.75" customHeight="1" x14ac:dyDescent="0.2">
      <c r="A51" s="231"/>
      <c r="B51" s="236">
        <f t="shared" ref="B51:O51" si="5">SUM(B49:B50)</f>
        <v>1</v>
      </c>
      <c r="C51" s="236">
        <f t="shared" si="5"/>
        <v>1</v>
      </c>
      <c r="D51" s="236">
        <f t="shared" si="5"/>
        <v>1</v>
      </c>
      <c r="E51" s="236">
        <f t="shared" si="5"/>
        <v>1</v>
      </c>
      <c r="F51" s="236">
        <f t="shared" si="5"/>
        <v>1</v>
      </c>
      <c r="G51" s="236">
        <f t="shared" si="5"/>
        <v>0.99999999999999989</v>
      </c>
      <c r="H51" s="236">
        <f t="shared" si="5"/>
        <v>1</v>
      </c>
      <c r="I51" s="236">
        <f t="shared" si="5"/>
        <v>1</v>
      </c>
      <c r="J51" s="236">
        <f t="shared" si="5"/>
        <v>1</v>
      </c>
      <c r="K51" s="236">
        <f t="shared" si="5"/>
        <v>1</v>
      </c>
      <c r="L51" s="236">
        <f t="shared" si="5"/>
        <v>1</v>
      </c>
      <c r="M51" s="236">
        <f t="shared" si="5"/>
        <v>1</v>
      </c>
      <c r="N51" s="236">
        <f t="shared" si="5"/>
        <v>1</v>
      </c>
      <c r="O51" s="236">
        <f t="shared" si="5"/>
        <v>1</v>
      </c>
      <c r="P51" s="64"/>
    </row>
    <row r="52" spans="1:16" ht="15.75" customHeight="1" x14ac:dyDescent="0.2">
      <c r="A52" s="231"/>
      <c r="B52" s="150"/>
      <c r="C52" s="150"/>
      <c r="D52" s="150"/>
      <c r="E52" s="150"/>
      <c r="F52" s="150"/>
      <c r="G52" s="150"/>
      <c r="H52" s="150"/>
      <c r="I52" s="150"/>
      <c r="J52" s="150"/>
      <c r="K52" s="150"/>
      <c r="L52" s="150"/>
      <c r="M52" s="150"/>
      <c r="N52" s="150"/>
      <c r="O52" s="150"/>
      <c r="P52" s="64"/>
    </row>
    <row r="53" spans="1:16" ht="15.75" customHeight="1" x14ac:dyDescent="0.2">
      <c r="A53" s="231"/>
      <c r="B53" s="150"/>
      <c r="C53" s="150"/>
      <c r="D53" s="150"/>
      <c r="E53" s="150"/>
      <c r="F53" s="150"/>
      <c r="G53" s="150"/>
      <c r="H53" s="150"/>
      <c r="I53" s="150"/>
      <c r="J53" s="150"/>
      <c r="K53" s="150"/>
      <c r="L53" s="150"/>
      <c r="M53" s="150"/>
      <c r="N53" s="150"/>
      <c r="O53" s="150"/>
      <c r="P53" s="64"/>
    </row>
    <row r="54" spans="1:16" ht="15" x14ac:dyDescent="0.25">
      <c r="A54" s="300" t="s">
        <v>718</v>
      </c>
      <c r="B54" s="300"/>
      <c r="C54" s="300"/>
      <c r="D54" s="300"/>
      <c r="E54" s="300"/>
      <c r="F54" s="300"/>
      <c r="G54" s="300"/>
      <c r="H54" s="300"/>
      <c r="I54" s="300"/>
      <c r="J54" s="300"/>
      <c r="K54" s="300"/>
      <c r="L54" s="300"/>
      <c r="M54" s="300"/>
      <c r="N54" s="300"/>
      <c r="O54" s="300"/>
      <c r="P54" s="64"/>
    </row>
    <row r="55" spans="1:16" ht="15.75" customHeight="1" x14ac:dyDescent="0.2">
      <c r="A55" s="312" t="s">
        <v>719</v>
      </c>
      <c r="B55" s="312"/>
      <c r="C55" s="312"/>
      <c r="D55" s="312"/>
      <c r="E55" s="312"/>
      <c r="F55" s="312"/>
      <c r="G55" s="312"/>
      <c r="H55" s="312"/>
      <c r="I55" s="312"/>
      <c r="J55" s="312"/>
      <c r="K55" s="312"/>
      <c r="L55" s="312"/>
      <c r="M55" s="312"/>
      <c r="N55" s="312"/>
      <c r="O55" s="312"/>
      <c r="P55" s="64"/>
    </row>
    <row r="56" spans="1:16" ht="15.75" customHeight="1" x14ac:dyDescent="0.2">
      <c r="A56" s="312"/>
      <c r="B56" s="312"/>
      <c r="C56" s="312"/>
      <c r="D56" s="312"/>
      <c r="E56" s="312"/>
      <c r="F56" s="312"/>
      <c r="G56" s="312"/>
      <c r="H56" s="312"/>
      <c r="I56" s="312"/>
      <c r="J56" s="312"/>
      <c r="K56" s="312"/>
      <c r="L56" s="312"/>
      <c r="M56" s="312"/>
      <c r="N56" s="312"/>
      <c r="O56" s="312"/>
      <c r="P56" s="64"/>
    </row>
    <row r="57" spans="1:16" ht="15.75" customHeight="1" x14ac:dyDescent="0.2">
      <c r="A57" s="312"/>
      <c r="B57" s="312"/>
      <c r="C57" s="312"/>
      <c r="D57" s="312"/>
      <c r="E57" s="312"/>
      <c r="F57" s="312"/>
      <c r="G57" s="312"/>
      <c r="H57" s="312"/>
      <c r="I57" s="312"/>
      <c r="J57" s="312"/>
      <c r="K57" s="312"/>
      <c r="L57" s="312"/>
      <c r="M57" s="312"/>
      <c r="N57" s="312"/>
      <c r="O57" s="312"/>
      <c r="P57" s="64"/>
    </row>
    <row r="58" spans="1:16" ht="15.75" customHeight="1" x14ac:dyDescent="0.2">
      <c r="A58" s="312"/>
      <c r="B58" s="312"/>
      <c r="C58" s="312"/>
      <c r="D58" s="312"/>
      <c r="E58" s="312"/>
      <c r="F58" s="312"/>
      <c r="G58" s="312"/>
      <c r="H58" s="312"/>
      <c r="I58" s="312"/>
      <c r="J58" s="312"/>
      <c r="K58" s="312"/>
      <c r="L58" s="312"/>
      <c r="M58" s="312"/>
      <c r="N58" s="312"/>
      <c r="O58" s="312"/>
      <c r="P58" s="64"/>
    </row>
    <row r="59" spans="1:16" ht="15.75" customHeight="1" x14ac:dyDescent="0.2">
      <c r="A59" s="231" t="s">
        <v>720</v>
      </c>
      <c r="B59" s="232"/>
      <c r="C59" s="150"/>
      <c r="D59" s="150"/>
      <c r="E59" s="150"/>
      <c r="F59" s="150"/>
      <c r="G59" s="150"/>
      <c r="H59" s="150"/>
      <c r="I59" s="150"/>
      <c r="J59" s="150"/>
      <c r="K59" s="150"/>
      <c r="L59" s="150"/>
      <c r="M59" s="150"/>
      <c r="N59" s="150"/>
      <c r="O59" s="150"/>
      <c r="P59" s="64"/>
    </row>
    <row r="60" spans="1:16" ht="15.75" customHeight="1" x14ac:dyDescent="0.2">
      <c r="A60" s="150" t="s">
        <v>692</v>
      </c>
      <c r="B60" s="232" t="s">
        <v>721</v>
      </c>
      <c r="C60" s="150"/>
      <c r="D60" s="150"/>
      <c r="E60" s="150"/>
      <c r="F60" s="150"/>
      <c r="G60" s="150"/>
      <c r="H60" s="150"/>
      <c r="I60" s="150"/>
      <c r="J60" s="150"/>
      <c r="K60" s="150"/>
      <c r="L60" s="150"/>
      <c r="M60" s="150"/>
      <c r="N60" s="150"/>
      <c r="O60" s="150"/>
      <c r="P60" s="64"/>
    </row>
    <row r="61" spans="1:16" ht="15.75" customHeight="1" x14ac:dyDescent="0.2">
      <c r="A61" s="150" t="s">
        <v>694</v>
      </c>
      <c r="B61" s="391" t="s">
        <v>722</v>
      </c>
      <c r="C61" s="391"/>
      <c r="D61" s="391"/>
      <c r="E61" s="391"/>
      <c r="F61" s="391"/>
      <c r="G61" s="391"/>
      <c r="H61" s="391"/>
      <c r="I61" s="391"/>
      <c r="J61" s="391"/>
      <c r="K61" s="391"/>
      <c r="L61" s="391"/>
      <c r="M61" s="391"/>
      <c r="N61" s="391"/>
      <c r="O61" s="391"/>
      <c r="P61" s="64"/>
    </row>
    <row r="62" spans="1:16" ht="15.75" customHeight="1" x14ac:dyDescent="0.2">
      <c r="A62" s="150"/>
      <c r="B62" s="391"/>
      <c r="C62" s="391"/>
      <c r="D62" s="391"/>
      <c r="E62" s="391"/>
      <c r="F62" s="391"/>
      <c r="G62" s="391"/>
      <c r="H62" s="391"/>
      <c r="I62" s="391"/>
      <c r="J62" s="391"/>
      <c r="K62" s="391"/>
      <c r="L62" s="391"/>
      <c r="M62" s="391"/>
      <c r="N62" s="391"/>
      <c r="O62" s="391"/>
      <c r="P62" s="64"/>
    </row>
    <row r="63" spans="1:16" ht="30" customHeight="1" x14ac:dyDescent="0.2">
      <c r="A63" s="389" t="s">
        <v>723</v>
      </c>
      <c r="B63" s="390" t="s">
        <v>300</v>
      </c>
      <c r="C63" s="390" t="s">
        <v>697</v>
      </c>
      <c r="D63" s="390"/>
      <c r="E63" s="390"/>
      <c r="F63" s="390" t="s">
        <v>698</v>
      </c>
      <c r="G63" s="390"/>
      <c r="H63" s="390"/>
      <c r="I63" s="390"/>
      <c r="J63" s="390"/>
      <c r="K63" s="390"/>
      <c r="L63" s="390"/>
      <c r="M63" s="390"/>
      <c r="N63" s="390"/>
      <c r="O63" s="390"/>
      <c r="P63" s="64"/>
    </row>
    <row r="64" spans="1:16" ht="15" x14ac:dyDescent="0.2">
      <c r="A64" s="389"/>
      <c r="B64" s="390"/>
      <c r="C64" s="67" t="s">
        <v>699</v>
      </c>
      <c r="D64" s="67" t="s">
        <v>411</v>
      </c>
      <c r="E64" s="67" t="s">
        <v>700</v>
      </c>
      <c r="F64" s="67" t="s">
        <v>701</v>
      </c>
      <c r="G64" s="67" t="s">
        <v>414</v>
      </c>
      <c r="H64" s="67" t="s">
        <v>417</v>
      </c>
      <c r="I64" s="67" t="s">
        <v>420</v>
      </c>
      <c r="J64" s="67" t="s">
        <v>423</v>
      </c>
      <c r="K64" s="67" t="s">
        <v>426</v>
      </c>
      <c r="L64" s="67" t="s">
        <v>702</v>
      </c>
      <c r="M64" s="67" t="s">
        <v>429</v>
      </c>
      <c r="N64" s="67" t="s">
        <v>703</v>
      </c>
      <c r="O64" s="67" t="s">
        <v>704</v>
      </c>
      <c r="P64" s="64"/>
    </row>
    <row r="65" spans="1:16" x14ac:dyDescent="0.2">
      <c r="A65" s="233" t="s">
        <v>724</v>
      </c>
      <c r="B65" s="237">
        <v>378130.64</v>
      </c>
      <c r="C65" s="237">
        <v>505.9</v>
      </c>
      <c r="D65" s="237">
        <v>247.37</v>
      </c>
      <c r="E65" s="237">
        <v>0</v>
      </c>
      <c r="F65" s="237">
        <v>63800.59</v>
      </c>
      <c r="G65" s="237">
        <v>2151.0700000000002</v>
      </c>
      <c r="H65" s="237">
        <v>2494.56</v>
      </c>
      <c r="I65" s="237">
        <v>28860.21</v>
      </c>
      <c r="J65" s="237">
        <v>35232.74</v>
      </c>
      <c r="K65" s="237">
        <v>200588.07</v>
      </c>
      <c r="L65" s="237">
        <v>2622.06</v>
      </c>
      <c r="M65" s="237">
        <v>40848.06</v>
      </c>
      <c r="N65" s="237">
        <v>780.01</v>
      </c>
      <c r="O65" s="237">
        <v>0</v>
      </c>
      <c r="P65" s="64"/>
    </row>
    <row r="66" spans="1:16" x14ac:dyDescent="0.2">
      <c r="A66" s="233" t="s">
        <v>725</v>
      </c>
      <c r="B66" s="237">
        <v>86894.63</v>
      </c>
      <c r="C66" s="237">
        <v>0</v>
      </c>
      <c r="D66" s="237">
        <v>0</v>
      </c>
      <c r="E66" s="237">
        <v>0</v>
      </c>
      <c r="F66" s="237">
        <v>0</v>
      </c>
      <c r="G66" s="237">
        <v>0</v>
      </c>
      <c r="H66" s="237">
        <v>0</v>
      </c>
      <c r="I66" s="237">
        <v>0</v>
      </c>
      <c r="J66" s="237">
        <v>82281.39</v>
      </c>
      <c r="K66" s="237">
        <v>0</v>
      </c>
      <c r="L66" s="237">
        <v>4613.24</v>
      </c>
      <c r="M66" s="237">
        <v>0</v>
      </c>
      <c r="N66" s="237">
        <v>0</v>
      </c>
      <c r="O66" s="237">
        <v>0</v>
      </c>
      <c r="P66" s="64"/>
    </row>
    <row r="67" spans="1:16" x14ac:dyDescent="0.2">
      <c r="A67" s="233" t="s">
        <v>726</v>
      </c>
      <c r="B67" s="237">
        <v>74448.91</v>
      </c>
      <c r="C67" s="237">
        <v>111.52</v>
      </c>
      <c r="D67" s="237">
        <v>86.9</v>
      </c>
      <c r="E67" s="237">
        <v>0</v>
      </c>
      <c r="F67" s="237">
        <v>1695.12</v>
      </c>
      <c r="G67" s="237">
        <v>46519.47</v>
      </c>
      <c r="H67" s="237">
        <v>11093.95</v>
      </c>
      <c r="I67" s="237">
        <v>46.3</v>
      </c>
      <c r="J67" s="237">
        <v>11386.09</v>
      </c>
      <c r="K67" s="237">
        <v>106.41</v>
      </c>
      <c r="L67" s="237">
        <v>1580.22</v>
      </c>
      <c r="M67" s="237">
        <v>264.08</v>
      </c>
      <c r="N67" s="237">
        <v>1558.87</v>
      </c>
      <c r="O67" s="237">
        <v>0</v>
      </c>
      <c r="P67" s="64"/>
    </row>
    <row r="68" spans="1:16" x14ac:dyDescent="0.2">
      <c r="A68" s="233" t="s">
        <v>727</v>
      </c>
      <c r="B68" s="237">
        <v>32642.48</v>
      </c>
      <c r="C68" s="237">
        <v>0</v>
      </c>
      <c r="D68" s="237">
        <v>0</v>
      </c>
      <c r="E68" s="237">
        <v>0</v>
      </c>
      <c r="F68" s="237">
        <v>0</v>
      </c>
      <c r="G68" s="237">
        <v>16216.2</v>
      </c>
      <c r="H68" s="237">
        <v>10334.58</v>
      </c>
      <c r="I68" s="237">
        <v>0</v>
      </c>
      <c r="J68" s="237">
        <v>0</v>
      </c>
      <c r="K68" s="237">
        <v>0</v>
      </c>
      <c r="L68" s="237">
        <v>1470.46</v>
      </c>
      <c r="M68" s="237">
        <v>0</v>
      </c>
      <c r="N68" s="237">
        <v>4621.24</v>
      </c>
      <c r="O68" s="237">
        <v>0</v>
      </c>
      <c r="P68" s="64"/>
    </row>
    <row r="69" spans="1:16" x14ac:dyDescent="0.2">
      <c r="A69" s="233" t="s">
        <v>728</v>
      </c>
      <c r="B69" s="237">
        <v>35996.129999999997</v>
      </c>
      <c r="C69" s="237">
        <v>1.08</v>
      </c>
      <c r="D69" s="237">
        <v>17.739999999999998</v>
      </c>
      <c r="E69" s="237">
        <v>0</v>
      </c>
      <c r="F69" s="237">
        <v>2008.28</v>
      </c>
      <c r="G69" s="237">
        <v>6800.61</v>
      </c>
      <c r="H69" s="237">
        <v>870.39</v>
      </c>
      <c r="I69" s="237">
        <v>948.99</v>
      </c>
      <c r="J69" s="237">
        <v>12419.58</v>
      </c>
      <c r="K69" s="237">
        <v>10322.93</v>
      </c>
      <c r="L69" s="237">
        <v>710.02</v>
      </c>
      <c r="M69" s="237">
        <v>160.5</v>
      </c>
      <c r="N69" s="237">
        <v>1137.45</v>
      </c>
      <c r="O69" s="237">
        <v>598.55999999999995</v>
      </c>
      <c r="P69" s="64"/>
    </row>
    <row r="70" spans="1:16" x14ac:dyDescent="0.2">
      <c r="A70" s="233" t="s">
        <v>729</v>
      </c>
      <c r="B70" s="237">
        <v>9461.5300000000007</v>
      </c>
      <c r="C70" s="237">
        <v>2.99</v>
      </c>
      <c r="D70" s="237">
        <v>0</v>
      </c>
      <c r="E70" s="237">
        <v>0</v>
      </c>
      <c r="F70" s="237">
        <v>4057.95</v>
      </c>
      <c r="G70" s="237">
        <v>1793.58</v>
      </c>
      <c r="H70" s="237">
        <v>109.86</v>
      </c>
      <c r="I70" s="237">
        <v>80.900000000000006</v>
      </c>
      <c r="J70" s="237">
        <v>1194.8800000000001</v>
      </c>
      <c r="K70" s="237">
        <v>1301.22</v>
      </c>
      <c r="L70" s="237">
        <v>587.91999999999996</v>
      </c>
      <c r="M70" s="237">
        <v>0</v>
      </c>
      <c r="N70" s="237">
        <v>330.05</v>
      </c>
      <c r="O70" s="237">
        <v>2.19</v>
      </c>
      <c r="P70" s="64"/>
    </row>
    <row r="71" spans="1:16" x14ac:dyDescent="0.2">
      <c r="A71" s="233" t="s">
        <v>707</v>
      </c>
      <c r="B71" s="237">
        <v>1897.82</v>
      </c>
      <c r="C71" s="237">
        <v>79.319999999999993</v>
      </c>
      <c r="D71" s="237">
        <v>34.9</v>
      </c>
      <c r="E71" s="237">
        <v>278.39</v>
      </c>
      <c r="F71" s="237">
        <v>72.37</v>
      </c>
      <c r="G71" s="237">
        <v>15.66</v>
      </c>
      <c r="H71" s="237">
        <v>1.02</v>
      </c>
      <c r="I71" s="237">
        <v>16.87</v>
      </c>
      <c r="J71" s="237">
        <v>93.36</v>
      </c>
      <c r="K71" s="237">
        <v>556.46</v>
      </c>
      <c r="L71" s="237">
        <v>40.39</v>
      </c>
      <c r="M71" s="237">
        <v>668.53</v>
      </c>
      <c r="N71" s="237">
        <v>36</v>
      </c>
      <c r="O71" s="237">
        <v>4.54</v>
      </c>
      <c r="P71" s="64"/>
    </row>
    <row r="72" spans="1:16" x14ac:dyDescent="0.2">
      <c r="A72" s="233" t="s">
        <v>730</v>
      </c>
      <c r="B72" s="237">
        <v>6248.91</v>
      </c>
      <c r="C72" s="237">
        <v>0.2</v>
      </c>
      <c r="D72" s="237">
        <v>1.82</v>
      </c>
      <c r="E72" s="237">
        <v>0.53</v>
      </c>
      <c r="F72" s="237">
        <v>29.84</v>
      </c>
      <c r="G72" s="237">
        <v>405.88</v>
      </c>
      <c r="H72" s="237">
        <v>35.33</v>
      </c>
      <c r="I72" s="237">
        <v>10.35</v>
      </c>
      <c r="J72" s="237">
        <v>5726.06</v>
      </c>
      <c r="K72" s="237">
        <v>33.53</v>
      </c>
      <c r="L72" s="237">
        <v>1.65</v>
      </c>
      <c r="M72" s="237">
        <v>1.17</v>
      </c>
      <c r="N72" s="237">
        <v>1.87</v>
      </c>
      <c r="O72" s="237">
        <v>0.68</v>
      </c>
      <c r="P72" s="64"/>
    </row>
    <row r="73" spans="1:16" ht="15.75" customHeight="1" x14ac:dyDescent="0.2">
      <c r="A73" s="231" t="s">
        <v>731</v>
      </c>
      <c r="B73" s="238">
        <f>SUM(B65:B72)</f>
        <v>625721.05000000005</v>
      </c>
      <c r="C73" s="238">
        <f t="shared" ref="C73:O73" si="6">SUM(C65:C72)</f>
        <v>701.01</v>
      </c>
      <c r="D73" s="238">
        <f t="shared" si="6"/>
        <v>388.72999999999996</v>
      </c>
      <c r="E73" s="238">
        <f t="shared" si="6"/>
        <v>278.91999999999996</v>
      </c>
      <c r="F73" s="238">
        <f t="shared" si="6"/>
        <v>71664.149999999994</v>
      </c>
      <c r="G73" s="238">
        <f t="shared" si="6"/>
        <v>73902.470000000016</v>
      </c>
      <c r="H73" s="238">
        <f t="shared" si="6"/>
        <v>24939.690000000002</v>
      </c>
      <c r="I73" s="238">
        <f t="shared" si="6"/>
        <v>29963.62</v>
      </c>
      <c r="J73" s="238">
        <f t="shared" si="6"/>
        <v>148334.09999999998</v>
      </c>
      <c r="K73" s="238">
        <f t="shared" si="6"/>
        <v>212908.62</v>
      </c>
      <c r="L73" s="238">
        <f t="shared" si="6"/>
        <v>11625.96</v>
      </c>
      <c r="M73" s="238">
        <f t="shared" si="6"/>
        <v>41942.339999999997</v>
      </c>
      <c r="N73" s="238">
        <f t="shared" si="6"/>
        <v>8465.49</v>
      </c>
      <c r="O73" s="238">
        <f t="shared" si="6"/>
        <v>605.96999999999991</v>
      </c>
      <c r="P73" s="64"/>
    </row>
    <row r="74" spans="1:16" ht="15.75" customHeight="1" x14ac:dyDescent="0.2">
      <c r="A74" s="231"/>
      <c r="B74" s="150"/>
      <c r="C74" s="150"/>
      <c r="D74" s="150"/>
      <c r="E74" s="150"/>
      <c r="F74" s="150"/>
      <c r="G74" s="150"/>
      <c r="H74" s="150"/>
      <c r="I74" s="150"/>
      <c r="J74" s="150"/>
      <c r="K74" s="150"/>
      <c r="L74" s="150"/>
      <c r="M74" s="150"/>
      <c r="N74" s="150"/>
      <c r="O74" s="150"/>
      <c r="P74" s="64"/>
    </row>
    <row r="75" spans="1:16" ht="15.75" customHeight="1" x14ac:dyDescent="0.2">
      <c r="A75" s="231" t="s">
        <v>732</v>
      </c>
      <c r="B75" s="150"/>
      <c r="C75" s="150"/>
      <c r="D75" s="150"/>
      <c r="E75" s="150"/>
      <c r="F75" s="150"/>
      <c r="G75" s="150"/>
      <c r="H75" s="150"/>
      <c r="I75" s="150"/>
      <c r="J75" s="150"/>
      <c r="K75" s="150"/>
      <c r="L75" s="150"/>
      <c r="M75" s="150"/>
      <c r="N75" s="150"/>
      <c r="O75" s="150"/>
      <c r="P75" s="64"/>
    </row>
    <row r="76" spans="1:16" ht="15.75" customHeight="1" x14ac:dyDescent="0.2">
      <c r="A76" s="231"/>
      <c r="B76" s="150"/>
      <c r="C76" s="150"/>
      <c r="D76" s="150"/>
      <c r="E76" s="150"/>
      <c r="F76" s="150"/>
      <c r="G76" s="150"/>
      <c r="H76" s="150"/>
      <c r="I76" s="150"/>
      <c r="J76" s="150"/>
      <c r="K76" s="150"/>
      <c r="L76" s="150"/>
      <c r="M76" s="150"/>
      <c r="N76" s="150"/>
      <c r="O76" s="150"/>
      <c r="P76" s="64"/>
    </row>
    <row r="77" spans="1:16" ht="30" customHeight="1" x14ac:dyDescent="0.2">
      <c r="A77" s="389" t="s">
        <v>723</v>
      </c>
      <c r="B77" s="390" t="s">
        <v>300</v>
      </c>
      <c r="C77" s="390" t="s">
        <v>697</v>
      </c>
      <c r="D77" s="390"/>
      <c r="E77" s="390"/>
      <c r="F77" s="390" t="s">
        <v>698</v>
      </c>
      <c r="G77" s="390"/>
      <c r="H77" s="390"/>
      <c r="I77" s="390"/>
      <c r="J77" s="390"/>
      <c r="K77" s="390"/>
      <c r="L77" s="390"/>
      <c r="M77" s="390"/>
      <c r="N77" s="390"/>
      <c r="O77" s="390"/>
      <c r="P77" s="64"/>
    </row>
    <row r="78" spans="1:16" ht="15" x14ac:dyDescent="0.2">
      <c r="A78" s="389"/>
      <c r="B78" s="390"/>
      <c r="C78" s="67" t="s">
        <v>699</v>
      </c>
      <c r="D78" s="67" t="s">
        <v>411</v>
      </c>
      <c r="E78" s="67" t="s">
        <v>700</v>
      </c>
      <c r="F78" s="67" t="s">
        <v>701</v>
      </c>
      <c r="G78" s="67" t="s">
        <v>414</v>
      </c>
      <c r="H78" s="67" t="s">
        <v>417</v>
      </c>
      <c r="I78" s="67" t="s">
        <v>420</v>
      </c>
      <c r="J78" s="67" t="s">
        <v>423</v>
      </c>
      <c r="K78" s="67" t="s">
        <v>426</v>
      </c>
      <c r="L78" s="67" t="s">
        <v>702</v>
      </c>
      <c r="M78" s="67" t="s">
        <v>429</v>
      </c>
      <c r="N78" s="67" t="s">
        <v>703</v>
      </c>
      <c r="O78" s="67" t="s">
        <v>704</v>
      </c>
      <c r="P78" s="64"/>
    </row>
    <row r="79" spans="1:16" x14ac:dyDescent="0.2">
      <c r="A79" s="233" t="s">
        <v>724</v>
      </c>
      <c r="B79" s="71">
        <f>B65/B$73</f>
        <v>0.60431184151468131</v>
      </c>
      <c r="C79" s="71">
        <f>C65/C$73</f>
        <v>0.72167301465029032</v>
      </c>
      <c r="D79" s="71">
        <f t="shared" ref="D79:O79" si="7">D65/D$73</f>
        <v>0.63635428189231613</v>
      </c>
      <c r="E79" s="71">
        <f t="shared" si="7"/>
        <v>0</v>
      </c>
      <c r="F79" s="71">
        <f t="shared" si="7"/>
        <v>0.89027205373956153</v>
      </c>
      <c r="G79" s="71">
        <f t="shared" si="7"/>
        <v>2.9106875588867324E-2</v>
      </c>
      <c r="H79" s="71">
        <f t="shared" si="7"/>
        <v>0.10002369716704577</v>
      </c>
      <c r="I79" s="71">
        <f t="shared" si="7"/>
        <v>0.96317501022907115</v>
      </c>
      <c r="J79" s="71">
        <f t="shared" si="7"/>
        <v>0.23752286224138619</v>
      </c>
      <c r="K79" s="71">
        <f t="shared" si="7"/>
        <v>0.94213221615921428</v>
      </c>
      <c r="L79" s="71">
        <f t="shared" si="7"/>
        <v>0.22553492356760216</v>
      </c>
      <c r="M79" s="71">
        <f t="shared" si="7"/>
        <v>0.97390989630049252</v>
      </c>
      <c r="N79" s="71">
        <f t="shared" si="7"/>
        <v>9.2139970633714055E-2</v>
      </c>
      <c r="O79" s="71">
        <f t="shared" si="7"/>
        <v>0</v>
      </c>
      <c r="P79" s="64"/>
    </row>
    <row r="80" spans="1:16" x14ac:dyDescent="0.2">
      <c r="A80" s="233" t="s">
        <v>725</v>
      </c>
      <c r="B80" s="71">
        <f t="shared" ref="B80:O86" si="8">B66/B$73</f>
        <v>0.1388711950796605</v>
      </c>
      <c r="C80" s="71">
        <f t="shared" si="8"/>
        <v>0</v>
      </c>
      <c r="D80" s="71">
        <f t="shared" si="8"/>
        <v>0</v>
      </c>
      <c r="E80" s="71">
        <f t="shared" si="8"/>
        <v>0</v>
      </c>
      <c r="F80" s="71">
        <f t="shared" si="8"/>
        <v>0</v>
      </c>
      <c r="G80" s="71">
        <f t="shared" si="8"/>
        <v>0</v>
      </c>
      <c r="H80" s="71">
        <f t="shared" si="8"/>
        <v>0</v>
      </c>
      <c r="I80" s="71">
        <f t="shared" si="8"/>
        <v>0</v>
      </c>
      <c r="J80" s="71">
        <f t="shared" si="8"/>
        <v>0.55470313299504304</v>
      </c>
      <c r="K80" s="71">
        <f t="shared" si="8"/>
        <v>0</v>
      </c>
      <c r="L80" s="71">
        <f t="shared" si="8"/>
        <v>0.39680508104276979</v>
      </c>
      <c r="M80" s="71">
        <f t="shared" si="8"/>
        <v>0</v>
      </c>
      <c r="N80" s="71">
        <f t="shared" si="8"/>
        <v>0</v>
      </c>
      <c r="O80" s="71">
        <f t="shared" si="8"/>
        <v>0</v>
      </c>
      <c r="P80" s="64"/>
    </row>
    <row r="81" spans="1:16" x14ac:dyDescent="0.2">
      <c r="A81" s="233" t="s">
        <v>726</v>
      </c>
      <c r="B81" s="71">
        <f t="shared" si="8"/>
        <v>0.11898099001144359</v>
      </c>
      <c r="C81" s="71">
        <f t="shared" si="8"/>
        <v>0.15908474914765838</v>
      </c>
      <c r="D81" s="71">
        <f t="shared" si="8"/>
        <v>0.22354847837830888</v>
      </c>
      <c r="E81" s="71">
        <f t="shared" si="8"/>
        <v>0</v>
      </c>
      <c r="F81" s="71">
        <f t="shared" si="8"/>
        <v>2.3653667838103153E-2</v>
      </c>
      <c r="G81" s="71">
        <f t="shared" si="8"/>
        <v>0.62947111239989662</v>
      </c>
      <c r="H81" s="71">
        <f t="shared" si="8"/>
        <v>0.44483111057114183</v>
      </c>
      <c r="I81" s="71">
        <f t="shared" si="8"/>
        <v>1.5452071545427421E-3</v>
      </c>
      <c r="J81" s="71">
        <f t="shared" si="8"/>
        <v>7.6759760567529658E-2</v>
      </c>
      <c r="K81" s="71">
        <f t="shared" si="8"/>
        <v>4.9979188254566673E-4</v>
      </c>
      <c r="L81" s="71">
        <f t="shared" si="8"/>
        <v>0.13592167872588587</v>
      </c>
      <c r="M81" s="71">
        <f t="shared" si="8"/>
        <v>6.2962629171381471E-3</v>
      </c>
      <c r="N81" s="71">
        <f t="shared" si="8"/>
        <v>0.18414409561643802</v>
      </c>
      <c r="O81" s="71">
        <f t="shared" si="8"/>
        <v>0</v>
      </c>
      <c r="P81" s="64"/>
    </row>
    <row r="82" spans="1:16" x14ac:dyDescent="0.2">
      <c r="A82" s="233" t="s">
        <v>727</v>
      </c>
      <c r="B82" s="71">
        <f t="shared" si="8"/>
        <v>5.2167783072025464E-2</v>
      </c>
      <c r="C82" s="71">
        <f t="shared" si="8"/>
        <v>0</v>
      </c>
      <c r="D82" s="71">
        <f t="shared" si="8"/>
        <v>0</v>
      </c>
      <c r="E82" s="71">
        <f t="shared" si="8"/>
        <v>0</v>
      </c>
      <c r="F82" s="71">
        <f t="shared" si="8"/>
        <v>0</v>
      </c>
      <c r="G82" s="71">
        <f t="shared" si="8"/>
        <v>0.21942703674180306</v>
      </c>
      <c r="H82" s="71">
        <f t="shared" si="8"/>
        <v>0.41438285720472062</v>
      </c>
      <c r="I82" s="71">
        <f t="shared" si="8"/>
        <v>0</v>
      </c>
      <c r="J82" s="71">
        <f t="shared" si="8"/>
        <v>0</v>
      </c>
      <c r="K82" s="71">
        <f t="shared" si="8"/>
        <v>0</v>
      </c>
      <c r="L82" s="71">
        <f t="shared" si="8"/>
        <v>0.12648073793475981</v>
      </c>
      <c r="M82" s="71">
        <f t="shared" si="8"/>
        <v>0</v>
      </c>
      <c r="N82" s="71">
        <f t="shared" si="8"/>
        <v>0.54589161407077436</v>
      </c>
      <c r="O82" s="71">
        <f t="shared" si="8"/>
        <v>0</v>
      </c>
      <c r="P82" s="64"/>
    </row>
    <row r="83" spans="1:16" x14ac:dyDescent="0.2">
      <c r="A83" s="233" t="s">
        <v>728</v>
      </c>
      <c r="B83" s="71">
        <f t="shared" si="8"/>
        <v>5.7527439743316922E-2</v>
      </c>
      <c r="C83" s="71">
        <f t="shared" si="8"/>
        <v>1.5406342277570935E-3</v>
      </c>
      <c r="D83" s="71">
        <f t="shared" si="8"/>
        <v>4.5635788336377436E-2</v>
      </c>
      <c r="E83" s="71">
        <f t="shared" si="8"/>
        <v>0</v>
      </c>
      <c r="F83" s="71">
        <f t="shared" si="8"/>
        <v>2.80234957088028E-2</v>
      </c>
      <c r="G83" s="71">
        <f t="shared" si="8"/>
        <v>9.2021416875511713E-2</v>
      </c>
      <c r="H83" s="71">
        <f t="shared" si="8"/>
        <v>3.4899792258845236E-2</v>
      </c>
      <c r="I83" s="71">
        <f t="shared" si="8"/>
        <v>3.1671406859384812E-2</v>
      </c>
      <c r="J83" s="71">
        <f t="shared" si="8"/>
        <v>8.3727072871308761E-2</v>
      </c>
      <c r="K83" s="71">
        <f t="shared" si="8"/>
        <v>4.848526095373687E-2</v>
      </c>
      <c r="L83" s="71">
        <f t="shared" si="8"/>
        <v>6.107194588661926E-2</v>
      </c>
      <c r="M83" s="71">
        <f t="shared" si="8"/>
        <v>3.8266820592270248E-3</v>
      </c>
      <c r="N83" s="71">
        <f t="shared" si="8"/>
        <v>0.13436316149449118</v>
      </c>
      <c r="O83" s="71">
        <f t="shared" si="8"/>
        <v>0.98777167186494386</v>
      </c>
      <c r="P83" s="64"/>
    </row>
    <row r="84" spans="1:16" x14ac:dyDescent="0.2">
      <c r="A84" s="233" t="s">
        <v>729</v>
      </c>
      <c r="B84" s="71">
        <f t="shared" si="8"/>
        <v>1.512100320102704E-2</v>
      </c>
      <c r="C84" s="71">
        <f t="shared" si="8"/>
        <v>4.2652743898089901E-3</v>
      </c>
      <c r="D84" s="71">
        <f t="shared" si="8"/>
        <v>0</v>
      </c>
      <c r="E84" s="71">
        <f t="shared" si="8"/>
        <v>0</v>
      </c>
      <c r="F84" s="71">
        <f t="shared" si="8"/>
        <v>5.6624546582914888E-2</v>
      </c>
      <c r="G84" s="71">
        <f t="shared" si="8"/>
        <v>2.4269554184048241E-2</v>
      </c>
      <c r="H84" s="71">
        <f t="shared" si="8"/>
        <v>4.4050266863782184E-3</v>
      </c>
      <c r="I84" s="71">
        <f t="shared" si="8"/>
        <v>2.69994079487058E-3</v>
      </c>
      <c r="J84" s="71">
        <f t="shared" si="8"/>
        <v>8.0553291522313508E-3</v>
      </c>
      <c r="K84" s="71">
        <f t="shared" si="8"/>
        <v>6.1116360624572175E-3</v>
      </c>
      <c r="L84" s="71">
        <f t="shared" si="8"/>
        <v>5.0569587371709517E-2</v>
      </c>
      <c r="M84" s="71">
        <f t="shared" si="8"/>
        <v>0</v>
      </c>
      <c r="N84" s="71">
        <f t="shared" si="8"/>
        <v>3.8987701834152545E-2</v>
      </c>
      <c r="O84" s="71">
        <f t="shared" si="8"/>
        <v>3.6140402990247045E-3</v>
      </c>
      <c r="P84" s="64"/>
    </row>
    <row r="85" spans="1:16" x14ac:dyDescent="0.2">
      <c r="A85" s="233" t="s">
        <v>707</v>
      </c>
      <c r="B85" s="71">
        <f t="shared" si="8"/>
        <v>3.0330128737078603E-3</v>
      </c>
      <c r="C85" s="71">
        <f t="shared" si="8"/>
        <v>0.11315102494971541</v>
      </c>
      <c r="D85" s="71">
        <f t="shared" si="8"/>
        <v>8.9779538497157418E-2</v>
      </c>
      <c r="E85" s="71">
        <f t="shared" si="8"/>
        <v>0.99809981356661415</v>
      </c>
      <c r="F85" s="71">
        <f t="shared" si="8"/>
        <v>1.0098494156422703E-3</v>
      </c>
      <c r="G85" s="71">
        <f t="shared" si="8"/>
        <v>2.1190090128246048E-4</v>
      </c>
      <c r="H85" s="71">
        <f t="shared" si="8"/>
        <v>4.0898663936881331E-5</v>
      </c>
      <c r="I85" s="71">
        <f t="shared" si="8"/>
        <v>5.6301608417140526E-4</v>
      </c>
      <c r="J85" s="71">
        <f t="shared" si="8"/>
        <v>6.2939000539997221E-4</v>
      </c>
      <c r="K85" s="71">
        <f t="shared" si="8"/>
        <v>2.6136095382140942E-3</v>
      </c>
      <c r="L85" s="71">
        <f t="shared" si="8"/>
        <v>3.4741217069386102E-3</v>
      </c>
      <c r="M85" s="71">
        <f t="shared" si="8"/>
        <v>1.5939263283832043E-2</v>
      </c>
      <c r="N85" s="71">
        <f t="shared" si="8"/>
        <v>4.2525595092546328E-3</v>
      </c>
      <c r="O85" s="71">
        <f t="shared" si="8"/>
        <v>7.4921200719507575E-3</v>
      </c>
      <c r="P85" s="64"/>
    </row>
    <row r="86" spans="1:16" x14ac:dyDescent="0.2">
      <c r="A86" s="233" t="s">
        <v>730</v>
      </c>
      <c r="B86" s="71">
        <f t="shared" si="8"/>
        <v>9.9867345041372655E-3</v>
      </c>
      <c r="C86" s="71">
        <f t="shared" si="8"/>
        <v>2.853026347698321E-4</v>
      </c>
      <c r="D86" s="71">
        <f t="shared" si="8"/>
        <v>4.6819128958403011E-3</v>
      </c>
      <c r="E86" s="71">
        <f t="shared" si="8"/>
        <v>1.9001864333859175E-3</v>
      </c>
      <c r="F86" s="71">
        <f t="shared" si="8"/>
        <v>4.1638671497533987E-4</v>
      </c>
      <c r="G86" s="71">
        <f t="shared" si="8"/>
        <v>5.4921033085903615E-3</v>
      </c>
      <c r="H86" s="71">
        <f t="shared" si="8"/>
        <v>1.4166174479313895E-3</v>
      </c>
      <c r="I86" s="71">
        <f t="shared" si="8"/>
        <v>3.454188779593387E-4</v>
      </c>
      <c r="J86" s="71">
        <f t="shared" si="8"/>
        <v>3.8602452167101169E-2</v>
      </c>
      <c r="K86" s="71">
        <f t="shared" si="8"/>
        <v>1.5748540383193506E-4</v>
      </c>
      <c r="L86" s="71">
        <f t="shared" si="8"/>
        <v>1.4192376371499645E-4</v>
      </c>
      <c r="M86" s="71">
        <f t="shared" si="8"/>
        <v>2.7895439310253075E-5</v>
      </c>
      <c r="N86" s="71">
        <f t="shared" si="8"/>
        <v>2.2089684117517121E-4</v>
      </c>
      <c r="O86" s="71">
        <f t="shared" si="8"/>
        <v>1.1221677640807304E-3</v>
      </c>
      <c r="P86" s="64"/>
    </row>
    <row r="87" spans="1:16" ht="15.75" customHeight="1" x14ac:dyDescent="0.2">
      <c r="A87" s="231" t="s">
        <v>731</v>
      </c>
      <c r="B87" s="236">
        <f>SUM(B79:B86)</f>
        <v>0.99999999999999989</v>
      </c>
      <c r="C87" s="236">
        <f t="shared" ref="C87:O87" si="9">SUM(C79:C86)</f>
        <v>0.99999999999999989</v>
      </c>
      <c r="D87" s="236">
        <f t="shared" si="9"/>
        <v>1</v>
      </c>
      <c r="E87" s="236">
        <f t="shared" si="9"/>
        <v>1</v>
      </c>
      <c r="F87" s="236">
        <f t="shared" si="9"/>
        <v>1</v>
      </c>
      <c r="G87" s="236">
        <f t="shared" si="9"/>
        <v>0.99999999999999978</v>
      </c>
      <c r="H87" s="236">
        <f t="shared" si="9"/>
        <v>0.99999999999999989</v>
      </c>
      <c r="I87" s="236">
        <f t="shared" si="9"/>
        <v>1</v>
      </c>
      <c r="J87" s="236">
        <f t="shared" si="9"/>
        <v>1.0000000000000002</v>
      </c>
      <c r="K87" s="236">
        <f t="shared" si="9"/>
        <v>1</v>
      </c>
      <c r="L87" s="236">
        <f t="shared" si="9"/>
        <v>1</v>
      </c>
      <c r="M87" s="236">
        <f t="shared" si="9"/>
        <v>0.99999999999999989</v>
      </c>
      <c r="N87" s="236">
        <f t="shared" si="9"/>
        <v>0.99999999999999989</v>
      </c>
      <c r="O87" s="236">
        <f t="shared" si="9"/>
        <v>1</v>
      </c>
      <c r="P87" s="64"/>
    </row>
    <row r="88" spans="1:16" ht="15.75" customHeight="1" x14ac:dyDescent="0.2">
      <c r="A88" s="231"/>
      <c r="B88" s="150"/>
      <c r="C88" s="150"/>
      <c r="D88" s="150"/>
      <c r="E88" s="150"/>
      <c r="F88" s="150"/>
      <c r="G88" s="150"/>
      <c r="H88" s="150"/>
      <c r="I88" s="150"/>
      <c r="J88" s="150"/>
      <c r="K88" s="150"/>
      <c r="L88" s="150"/>
      <c r="M88" s="150"/>
      <c r="N88" s="150"/>
      <c r="O88" s="150"/>
      <c r="P88" s="64"/>
    </row>
    <row r="89" spans="1:16" ht="15.75" customHeight="1" x14ac:dyDescent="0.2">
      <c r="A89" s="231" t="s">
        <v>733</v>
      </c>
      <c r="B89" s="150"/>
      <c r="C89" s="150"/>
      <c r="D89" s="150"/>
      <c r="E89" s="150"/>
      <c r="F89" s="150"/>
      <c r="G89" s="150"/>
      <c r="H89" s="150"/>
      <c r="I89" s="150"/>
      <c r="J89" s="150"/>
      <c r="K89" s="150"/>
      <c r="L89" s="150"/>
      <c r="M89" s="150"/>
      <c r="N89" s="150"/>
      <c r="O89" s="150"/>
      <c r="P89" s="64"/>
    </row>
    <row r="90" spans="1:16" ht="15.75" customHeight="1" x14ac:dyDescent="0.2">
      <c r="A90" s="150" t="s">
        <v>694</v>
      </c>
      <c r="B90" s="391" t="s">
        <v>734</v>
      </c>
      <c r="C90" s="391"/>
      <c r="D90" s="391"/>
      <c r="E90" s="391"/>
      <c r="F90" s="391"/>
      <c r="G90" s="391"/>
      <c r="H90" s="391"/>
      <c r="I90" s="391"/>
      <c r="J90" s="391"/>
      <c r="K90" s="391"/>
      <c r="L90" s="391"/>
      <c r="M90" s="391"/>
      <c r="N90" s="391"/>
      <c r="O90" s="391"/>
      <c r="P90" s="64"/>
    </row>
    <row r="91" spans="1:16" ht="15.75" customHeight="1" x14ac:dyDescent="0.2">
      <c r="A91" s="150"/>
      <c r="B91" s="391"/>
      <c r="C91" s="391"/>
      <c r="D91" s="391"/>
      <c r="E91" s="391"/>
      <c r="F91" s="391"/>
      <c r="G91" s="391"/>
      <c r="H91" s="391"/>
      <c r="I91" s="391"/>
      <c r="J91" s="391"/>
      <c r="K91" s="391"/>
      <c r="L91" s="391"/>
      <c r="M91" s="391"/>
      <c r="N91" s="391"/>
      <c r="O91" s="391"/>
      <c r="P91" s="64"/>
    </row>
    <row r="92" spans="1:16" ht="30" customHeight="1" x14ac:dyDescent="0.2">
      <c r="A92" s="389" t="s">
        <v>735</v>
      </c>
      <c r="B92" s="390" t="s">
        <v>300</v>
      </c>
      <c r="C92" s="390" t="s">
        <v>697</v>
      </c>
      <c r="D92" s="390"/>
      <c r="E92" s="390"/>
      <c r="F92" s="390" t="s">
        <v>698</v>
      </c>
      <c r="G92" s="390"/>
      <c r="H92" s="390"/>
      <c r="I92" s="390"/>
      <c r="J92" s="390"/>
      <c r="K92" s="390"/>
      <c r="L92" s="390"/>
      <c r="M92" s="390"/>
      <c r="N92" s="390"/>
      <c r="O92" s="390"/>
      <c r="P92" s="64"/>
    </row>
    <row r="93" spans="1:16" ht="15" x14ac:dyDescent="0.2">
      <c r="A93" s="389"/>
      <c r="B93" s="390"/>
      <c r="C93" s="67" t="s">
        <v>699</v>
      </c>
      <c r="D93" s="67" t="s">
        <v>411</v>
      </c>
      <c r="E93" s="67" t="s">
        <v>700</v>
      </c>
      <c r="F93" s="67" t="s">
        <v>701</v>
      </c>
      <c r="G93" s="67" t="s">
        <v>414</v>
      </c>
      <c r="H93" s="67" t="s">
        <v>417</v>
      </c>
      <c r="I93" s="67" t="s">
        <v>420</v>
      </c>
      <c r="J93" s="67" t="s">
        <v>423</v>
      </c>
      <c r="K93" s="67" t="s">
        <v>426</v>
      </c>
      <c r="L93" s="67" t="s">
        <v>702</v>
      </c>
      <c r="M93" s="67" t="s">
        <v>429</v>
      </c>
      <c r="N93" s="67" t="s">
        <v>703</v>
      </c>
      <c r="O93" s="67" t="s">
        <v>704</v>
      </c>
      <c r="P93" s="64"/>
    </row>
    <row r="94" spans="1:16" x14ac:dyDescent="0.2">
      <c r="A94" s="233" t="s">
        <v>714</v>
      </c>
      <c r="B94" s="71">
        <f>SUM(B81:B82,B84:B85)</f>
        <v>0.18930278915820395</v>
      </c>
      <c r="C94" s="71">
        <f t="shared" ref="C94:O94" si="10">SUM(C81:C82,C84:C85)</f>
        <v>0.27650104848718277</v>
      </c>
      <c r="D94" s="71">
        <f t="shared" si="10"/>
        <v>0.3133280168754663</v>
      </c>
      <c r="E94" s="71">
        <f t="shared" si="10"/>
        <v>0.99809981356661415</v>
      </c>
      <c r="F94" s="71">
        <f t="shared" si="10"/>
        <v>8.1288063836660304E-2</v>
      </c>
      <c r="G94" s="71">
        <f t="shared" si="10"/>
        <v>0.87337960422703032</v>
      </c>
      <c r="H94" s="71">
        <f t="shared" si="10"/>
        <v>0.86365989312617752</v>
      </c>
      <c r="I94" s="71">
        <f t="shared" si="10"/>
        <v>4.8081640335847272E-3</v>
      </c>
      <c r="J94" s="71">
        <f t="shared" si="10"/>
        <v>8.5444479725160977E-2</v>
      </c>
      <c r="K94" s="71">
        <f t="shared" si="10"/>
        <v>9.2250374832169788E-3</v>
      </c>
      <c r="L94" s="71">
        <f t="shared" si="10"/>
        <v>0.31644612573929382</v>
      </c>
      <c r="M94" s="71">
        <f t="shared" si="10"/>
        <v>2.223552620097019E-2</v>
      </c>
      <c r="N94" s="71">
        <f t="shared" si="10"/>
        <v>0.77327597103061951</v>
      </c>
      <c r="O94" s="71">
        <f t="shared" si="10"/>
        <v>1.1106160370975462E-2</v>
      </c>
      <c r="P94" s="64"/>
    </row>
    <row r="95" spans="1:16" x14ac:dyDescent="0.2">
      <c r="A95" s="233" t="s">
        <v>715</v>
      </c>
      <c r="B95" s="71">
        <f t="shared" ref="B95:O95" si="11">SUM(B79:B80,B83,B86)</f>
        <v>0.81069721084179591</v>
      </c>
      <c r="C95" s="71">
        <f t="shared" si="11"/>
        <v>0.72349895151281718</v>
      </c>
      <c r="D95" s="71">
        <f t="shared" si="11"/>
        <v>0.68667198312453392</v>
      </c>
      <c r="E95" s="71">
        <f t="shared" si="11"/>
        <v>1.9001864333859175E-3</v>
      </c>
      <c r="F95" s="71">
        <f t="shared" si="11"/>
        <v>0.91871193616333968</v>
      </c>
      <c r="G95" s="71">
        <f t="shared" si="11"/>
        <v>0.12662039577296941</v>
      </c>
      <c r="H95" s="71">
        <f t="shared" si="11"/>
        <v>0.13634010687382239</v>
      </c>
      <c r="I95" s="71">
        <f t="shared" si="11"/>
        <v>0.99519183596641536</v>
      </c>
      <c r="J95" s="71">
        <f t="shared" si="11"/>
        <v>0.91455552027483911</v>
      </c>
      <c r="K95" s="71">
        <f t="shared" si="11"/>
        <v>0.9907749625167831</v>
      </c>
      <c r="L95" s="71">
        <f t="shared" si="11"/>
        <v>0.68355387426070624</v>
      </c>
      <c r="M95" s="71">
        <f t="shared" si="11"/>
        <v>0.97776447379902975</v>
      </c>
      <c r="N95" s="71">
        <f t="shared" si="11"/>
        <v>0.2267240289693804</v>
      </c>
      <c r="O95" s="71">
        <f t="shared" si="11"/>
        <v>0.98889383962902455</v>
      </c>
      <c r="P95" s="64"/>
    </row>
    <row r="96" spans="1:16" ht="15.75" customHeight="1" x14ac:dyDescent="0.2">
      <c r="A96" s="231"/>
      <c r="B96" s="236">
        <f t="shared" ref="B96:O96" si="12">SUM(B94:B95)</f>
        <v>0.99999999999999989</v>
      </c>
      <c r="C96" s="236">
        <f t="shared" si="12"/>
        <v>1</v>
      </c>
      <c r="D96" s="236">
        <f t="shared" si="12"/>
        <v>1.0000000000000002</v>
      </c>
      <c r="E96" s="236">
        <f t="shared" si="12"/>
        <v>1</v>
      </c>
      <c r="F96" s="236">
        <f t="shared" si="12"/>
        <v>1</v>
      </c>
      <c r="G96" s="236">
        <f t="shared" si="12"/>
        <v>0.99999999999999978</v>
      </c>
      <c r="H96" s="236">
        <f t="shared" si="12"/>
        <v>0.99999999999999989</v>
      </c>
      <c r="I96" s="236">
        <f t="shared" si="12"/>
        <v>1</v>
      </c>
      <c r="J96" s="236">
        <f t="shared" si="12"/>
        <v>1</v>
      </c>
      <c r="K96" s="236">
        <f t="shared" si="12"/>
        <v>1</v>
      </c>
      <c r="L96" s="236">
        <f t="shared" si="12"/>
        <v>1</v>
      </c>
      <c r="M96" s="236">
        <f t="shared" si="12"/>
        <v>1</v>
      </c>
      <c r="N96" s="236">
        <f t="shared" si="12"/>
        <v>0.99999999999999989</v>
      </c>
      <c r="O96" s="236">
        <f t="shared" si="12"/>
        <v>1</v>
      </c>
      <c r="P96" s="64"/>
    </row>
    <row r="97" spans="1:16" ht="15.75" customHeight="1" x14ac:dyDescent="0.2">
      <c r="A97" s="231"/>
      <c r="B97" s="150"/>
      <c r="C97" s="150"/>
      <c r="D97" s="150"/>
      <c r="E97" s="150"/>
      <c r="F97" s="150"/>
      <c r="G97" s="150"/>
      <c r="H97" s="150"/>
      <c r="I97" s="150"/>
      <c r="J97" s="150"/>
      <c r="K97" s="150"/>
      <c r="L97" s="150"/>
      <c r="M97" s="150"/>
      <c r="N97" s="150"/>
      <c r="O97" s="150"/>
      <c r="P97" s="64"/>
    </row>
    <row r="98" spans="1:16" ht="15.75" customHeight="1" x14ac:dyDescent="0.2">
      <c r="A98" s="231"/>
      <c r="B98" s="150"/>
      <c r="C98" s="150"/>
      <c r="D98" s="150"/>
      <c r="E98" s="150"/>
      <c r="F98" s="150"/>
      <c r="G98" s="150"/>
      <c r="H98" s="150"/>
      <c r="I98" s="150"/>
      <c r="J98" s="150"/>
      <c r="K98" s="150"/>
      <c r="L98" s="150"/>
      <c r="M98" s="150"/>
      <c r="N98" s="150"/>
      <c r="O98" s="150"/>
      <c r="P98" s="64"/>
    </row>
    <row r="99" spans="1:16" ht="15" x14ac:dyDescent="0.25">
      <c r="A99" s="300" t="s">
        <v>736</v>
      </c>
      <c r="B99" s="300"/>
      <c r="C99" s="300"/>
      <c r="D99" s="300"/>
      <c r="E99" s="300"/>
      <c r="F99" s="300"/>
      <c r="G99" s="300"/>
      <c r="H99" s="300"/>
      <c r="I99" s="300"/>
      <c r="J99" s="300"/>
      <c r="K99" s="300"/>
      <c r="L99" s="300"/>
      <c r="M99" s="300"/>
      <c r="N99" s="300"/>
      <c r="O99" s="300"/>
      <c r="P99" s="64"/>
    </row>
    <row r="100" spans="1:16" x14ac:dyDescent="0.2">
      <c r="A100" s="312" t="s">
        <v>737</v>
      </c>
      <c r="B100" s="312"/>
      <c r="C100" s="312"/>
      <c r="D100" s="312"/>
      <c r="E100" s="312"/>
      <c r="F100" s="312"/>
      <c r="G100" s="312"/>
      <c r="H100" s="312"/>
      <c r="I100" s="312"/>
      <c r="J100" s="312"/>
      <c r="K100" s="312"/>
      <c r="L100" s="312"/>
      <c r="M100" s="312"/>
      <c r="N100" s="312"/>
      <c r="O100" s="312"/>
      <c r="P100" s="64"/>
    </row>
    <row r="101" spans="1:16" x14ac:dyDescent="0.2">
      <c r="A101" s="312"/>
      <c r="B101" s="312"/>
      <c r="C101" s="312"/>
      <c r="D101" s="312"/>
      <c r="E101" s="312"/>
      <c r="F101" s="312"/>
      <c r="G101" s="312"/>
      <c r="H101" s="312"/>
      <c r="I101" s="312"/>
      <c r="J101" s="312"/>
      <c r="K101" s="312"/>
      <c r="L101" s="312"/>
      <c r="M101" s="312"/>
      <c r="N101" s="312"/>
      <c r="O101" s="312"/>
      <c r="P101" s="64"/>
    </row>
    <row r="102" spans="1:16" x14ac:dyDescent="0.2">
      <c r="A102" s="312"/>
      <c r="B102" s="312"/>
      <c r="C102" s="312"/>
      <c r="D102" s="312"/>
      <c r="E102" s="312"/>
      <c r="F102" s="312"/>
      <c r="G102" s="312"/>
      <c r="H102" s="312"/>
      <c r="I102" s="312"/>
      <c r="J102" s="312"/>
      <c r="K102" s="312"/>
      <c r="L102" s="312"/>
      <c r="M102" s="312"/>
      <c r="N102" s="312"/>
      <c r="O102" s="312"/>
      <c r="P102" s="64"/>
    </row>
    <row r="103" spans="1:16" x14ac:dyDescent="0.2">
      <c r="A103" s="312"/>
      <c r="B103" s="312"/>
      <c r="C103" s="312"/>
      <c r="D103" s="312"/>
      <c r="E103" s="312"/>
      <c r="F103" s="312"/>
      <c r="G103" s="312"/>
      <c r="H103" s="312"/>
      <c r="I103" s="312"/>
      <c r="J103" s="312"/>
      <c r="K103" s="312"/>
      <c r="L103" s="312"/>
      <c r="M103" s="312"/>
      <c r="N103" s="312"/>
      <c r="O103" s="312"/>
      <c r="P103" s="64"/>
    </row>
    <row r="104" spans="1:16" x14ac:dyDescent="0.2">
      <c r="A104" s="312"/>
      <c r="B104" s="312"/>
      <c r="C104" s="312"/>
      <c r="D104" s="312"/>
      <c r="E104" s="312"/>
      <c r="F104" s="312"/>
      <c r="G104" s="312"/>
      <c r="H104" s="312"/>
      <c r="I104" s="312"/>
      <c r="J104" s="312"/>
      <c r="K104" s="312"/>
      <c r="L104" s="312"/>
      <c r="M104" s="312"/>
      <c r="N104" s="312"/>
      <c r="O104" s="312"/>
      <c r="P104" s="64"/>
    </row>
    <row r="105" spans="1:16" x14ac:dyDescent="0.2">
      <c r="A105" s="312"/>
      <c r="B105" s="312"/>
      <c r="C105" s="312"/>
      <c r="D105" s="312"/>
      <c r="E105" s="312"/>
      <c r="F105" s="312"/>
      <c r="G105" s="312"/>
      <c r="H105" s="312"/>
      <c r="I105" s="312"/>
      <c r="J105" s="312"/>
      <c r="K105" s="312"/>
      <c r="L105" s="312"/>
      <c r="M105" s="312"/>
      <c r="N105" s="312"/>
      <c r="O105" s="312"/>
      <c r="P105" s="64"/>
    </row>
    <row r="106" spans="1:16" x14ac:dyDescent="0.2">
      <c r="A106" s="312"/>
      <c r="B106" s="312"/>
      <c r="C106" s="312"/>
      <c r="D106" s="312"/>
      <c r="E106" s="312"/>
      <c r="F106" s="312"/>
      <c r="G106" s="312"/>
      <c r="H106" s="312"/>
      <c r="I106" s="312"/>
      <c r="J106" s="312"/>
      <c r="K106" s="312"/>
      <c r="L106" s="312"/>
      <c r="M106" s="312"/>
      <c r="N106" s="312"/>
      <c r="O106" s="312"/>
      <c r="P106" s="64"/>
    </row>
    <row r="107" spans="1:16" x14ac:dyDescent="0.2">
      <c r="A107" s="312"/>
      <c r="B107" s="312"/>
      <c r="C107" s="312"/>
      <c r="D107" s="312"/>
      <c r="E107" s="312"/>
      <c r="F107" s="312"/>
      <c r="G107" s="312"/>
      <c r="H107" s="312"/>
      <c r="I107" s="312"/>
      <c r="J107" s="312"/>
      <c r="K107" s="312"/>
      <c r="L107" s="312"/>
      <c r="M107" s="312"/>
      <c r="N107" s="312"/>
      <c r="O107" s="312"/>
      <c r="P107" s="64"/>
    </row>
    <row r="108" spans="1:16" x14ac:dyDescent="0.2">
      <c r="A108" s="312"/>
      <c r="B108" s="312"/>
      <c r="C108" s="312"/>
      <c r="D108" s="312"/>
      <c r="E108" s="312"/>
      <c r="F108" s="312"/>
      <c r="G108" s="312"/>
      <c r="H108" s="312"/>
      <c r="I108" s="312"/>
      <c r="J108" s="312"/>
      <c r="K108" s="312"/>
      <c r="L108" s="312"/>
      <c r="M108" s="312"/>
      <c r="N108" s="312"/>
      <c r="O108" s="312"/>
      <c r="P108" s="64"/>
    </row>
    <row r="109" spans="1:16" x14ac:dyDescent="0.2">
      <c r="A109" s="312"/>
      <c r="B109" s="312"/>
      <c r="C109" s="312"/>
      <c r="D109" s="312"/>
      <c r="E109" s="312"/>
      <c r="F109" s="312"/>
      <c r="G109" s="312"/>
      <c r="H109" s="312"/>
      <c r="I109" s="312"/>
      <c r="J109" s="312"/>
      <c r="K109" s="312"/>
      <c r="L109" s="312"/>
      <c r="M109" s="312"/>
      <c r="N109" s="312"/>
      <c r="O109" s="312"/>
      <c r="P109" s="65"/>
    </row>
    <row r="110" spans="1:16" ht="15.75" customHeight="1" x14ac:dyDescent="0.2">
      <c r="A110" s="231" t="s">
        <v>738</v>
      </c>
      <c r="B110" s="150"/>
      <c r="C110" s="150"/>
      <c r="D110" s="150"/>
      <c r="E110" s="150"/>
      <c r="F110" s="150"/>
      <c r="G110" s="150"/>
      <c r="H110" s="150"/>
      <c r="I110" s="150"/>
      <c r="J110" s="150"/>
      <c r="K110" s="150"/>
      <c r="L110" s="150"/>
      <c r="M110" s="150"/>
      <c r="N110" s="150"/>
      <c r="O110" s="150"/>
      <c r="P110" s="64"/>
    </row>
    <row r="111" spans="1:16" ht="15.75" customHeight="1" x14ac:dyDescent="0.2">
      <c r="A111" s="150" t="s">
        <v>694</v>
      </c>
      <c r="B111" s="391" t="s">
        <v>739</v>
      </c>
      <c r="C111" s="391"/>
      <c r="D111" s="391"/>
      <c r="E111" s="391"/>
      <c r="F111" s="391"/>
      <c r="G111" s="391"/>
      <c r="H111" s="391"/>
      <c r="I111" s="391"/>
      <c r="J111" s="391"/>
      <c r="K111" s="391"/>
      <c r="L111" s="391"/>
      <c r="M111" s="391"/>
      <c r="N111" s="391"/>
      <c r="O111" s="391"/>
      <c r="P111" s="64"/>
    </row>
    <row r="112" spans="1:16" ht="15.75" customHeight="1" x14ac:dyDescent="0.2">
      <c r="A112" s="150"/>
      <c r="B112" s="391"/>
      <c r="C112" s="391"/>
      <c r="D112" s="391"/>
      <c r="E112" s="391"/>
      <c r="F112" s="391"/>
      <c r="G112" s="391"/>
      <c r="H112" s="391"/>
      <c r="I112" s="391"/>
      <c r="J112" s="391"/>
      <c r="K112" s="391"/>
      <c r="L112" s="391"/>
      <c r="M112" s="391"/>
      <c r="N112" s="391"/>
      <c r="O112" s="391"/>
      <c r="P112" s="64"/>
    </row>
    <row r="113" spans="1:16" ht="30" x14ac:dyDescent="0.2">
      <c r="A113" s="239" t="s">
        <v>740</v>
      </c>
      <c r="B113" s="239" t="s">
        <v>741</v>
      </c>
      <c r="C113" s="239" t="s">
        <v>742</v>
      </c>
      <c r="D113" s="240"/>
      <c r="E113" s="240"/>
      <c r="F113" s="240"/>
      <c r="G113" s="240"/>
      <c r="H113" s="240"/>
      <c r="I113" s="240"/>
      <c r="J113" s="240"/>
      <c r="K113" s="240"/>
      <c r="L113" s="240"/>
      <c r="M113" s="240"/>
      <c r="N113" s="240"/>
      <c r="O113" s="240"/>
      <c r="P113" s="64"/>
    </row>
    <row r="114" spans="1:16" x14ac:dyDescent="0.2">
      <c r="A114" s="9" t="s">
        <v>699</v>
      </c>
      <c r="B114" s="241">
        <v>0</v>
      </c>
      <c r="C114" s="241">
        <v>0</v>
      </c>
      <c r="D114" s="240"/>
      <c r="E114" s="240"/>
      <c r="F114" s="240"/>
      <c r="G114" s="240"/>
      <c r="H114" s="240"/>
      <c r="I114" s="240"/>
      <c r="J114" s="240"/>
      <c r="K114" s="240"/>
      <c r="L114" s="240"/>
      <c r="M114" s="240"/>
      <c r="N114" s="240"/>
      <c r="O114" s="240"/>
      <c r="P114" s="65"/>
    </row>
    <row r="115" spans="1:16" x14ac:dyDescent="0.2">
      <c r="A115" s="242" t="s">
        <v>411</v>
      </c>
      <c r="B115" s="243">
        <v>5000000</v>
      </c>
      <c r="C115" s="243">
        <v>650000</v>
      </c>
      <c r="D115" s="244"/>
      <c r="E115" s="244"/>
      <c r="F115" s="244"/>
      <c r="G115" s="244"/>
      <c r="H115" s="244"/>
      <c r="I115" s="244"/>
      <c r="J115" s="244"/>
      <c r="K115" s="244"/>
      <c r="L115" s="244"/>
      <c r="M115" s="244"/>
      <c r="N115" s="244"/>
      <c r="O115" s="244"/>
      <c r="P115" s="65"/>
    </row>
    <row r="116" spans="1:16" x14ac:dyDescent="0.2">
      <c r="A116" s="242" t="s">
        <v>700</v>
      </c>
      <c r="B116" s="243">
        <v>900000</v>
      </c>
      <c r="C116" s="243">
        <v>100000</v>
      </c>
      <c r="D116" s="244"/>
      <c r="E116" s="244"/>
      <c r="F116" s="244"/>
      <c r="G116" s="244"/>
      <c r="H116" s="204"/>
      <c r="I116" s="204"/>
      <c r="J116" s="204"/>
      <c r="K116" s="204"/>
      <c r="L116" s="204"/>
      <c r="M116" s="204"/>
      <c r="N116" s="204"/>
      <c r="O116" s="204"/>
      <c r="P116" s="65"/>
    </row>
    <row r="117" spans="1:16" x14ac:dyDescent="0.2">
      <c r="A117" s="242" t="s">
        <v>701</v>
      </c>
      <c r="B117" s="243">
        <v>60000000</v>
      </c>
      <c r="C117" s="243">
        <v>3200000</v>
      </c>
      <c r="D117" s="244"/>
      <c r="E117" s="244"/>
      <c r="F117" s="244"/>
      <c r="G117" s="244"/>
      <c r="H117" s="204"/>
      <c r="I117" s="204"/>
      <c r="J117" s="204"/>
      <c r="K117" s="204"/>
      <c r="L117" s="204"/>
      <c r="M117" s="204"/>
      <c r="N117" s="204"/>
      <c r="O117" s="204"/>
      <c r="P117" s="65"/>
    </row>
    <row r="118" spans="1:16" x14ac:dyDescent="0.2">
      <c r="A118" s="242" t="s">
        <v>414</v>
      </c>
      <c r="B118" s="243">
        <v>35000000</v>
      </c>
      <c r="C118" s="243">
        <v>2750000</v>
      </c>
      <c r="D118" s="204"/>
      <c r="E118" s="204"/>
      <c r="F118" s="204"/>
      <c r="G118" s="204"/>
      <c r="H118" s="204"/>
      <c r="I118" s="204"/>
      <c r="J118" s="204"/>
      <c r="K118" s="204"/>
      <c r="L118" s="204"/>
      <c r="M118" s="204"/>
      <c r="N118" s="204"/>
      <c r="O118" s="204"/>
      <c r="P118" s="65"/>
    </row>
    <row r="119" spans="1:16" x14ac:dyDescent="0.2">
      <c r="A119" s="242" t="s">
        <v>417</v>
      </c>
      <c r="B119" s="243">
        <v>22000000</v>
      </c>
      <c r="C119" s="243">
        <v>2300000</v>
      </c>
      <c r="D119" s="204"/>
      <c r="E119" s="204"/>
      <c r="F119" s="204"/>
      <c r="G119" s="204"/>
      <c r="H119" s="204"/>
      <c r="I119" s="204"/>
      <c r="J119" s="204"/>
      <c r="K119" s="204"/>
      <c r="L119" s="204"/>
      <c r="M119" s="204"/>
      <c r="N119" s="204"/>
      <c r="O119" s="204"/>
      <c r="P119" s="65"/>
    </row>
    <row r="120" spans="1:16" x14ac:dyDescent="0.2">
      <c r="A120" s="242" t="s">
        <v>420</v>
      </c>
      <c r="B120" s="243">
        <v>12500000</v>
      </c>
      <c r="C120" s="243">
        <v>1000000</v>
      </c>
      <c r="D120" s="204"/>
      <c r="E120" s="204"/>
      <c r="F120" s="204"/>
      <c r="G120" s="204"/>
      <c r="H120" s="204"/>
      <c r="I120" s="204"/>
      <c r="J120" s="204"/>
      <c r="K120" s="204"/>
      <c r="L120" s="204"/>
      <c r="M120" s="204"/>
      <c r="N120" s="204"/>
      <c r="O120" s="204"/>
      <c r="P120" s="65"/>
    </row>
    <row r="121" spans="1:16" x14ac:dyDescent="0.2">
      <c r="A121" s="242" t="s">
        <v>423</v>
      </c>
      <c r="B121" s="243">
        <v>120000000</v>
      </c>
      <c r="C121" s="243">
        <v>11500000</v>
      </c>
      <c r="D121" s="204"/>
      <c r="E121" s="204"/>
      <c r="F121" s="204"/>
      <c r="G121" s="204"/>
      <c r="H121" s="204"/>
      <c r="I121" s="204"/>
      <c r="J121" s="204"/>
      <c r="K121" s="204"/>
      <c r="L121" s="204"/>
      <c r="M121" s="204"/>
      <c r="N121" s="204"/>
      <c r="O121" s="204"/>
      <c r="P121" s="65"/>
    </row>
    <row r="122" spans="1:16" x14ac:dyDescent="0.2">
      <c r="A122" s="242" t="s">
        <v>426</v>
      </c>
      <c r="B122" s="243">
        <v>90000000</v>
      </c>
      <c r="C122" s="243">
        <v>7500000</v>
      </c>
      <c r="D122" s="204"/>
      <c r="E122" s="204"/>
      <c r="F122" s="204"/>
      <c r="G122" s="204"/>
      <c r="H122" s="204"/>
      <c r="I122" s="204"/>
      <c r="J122" s="204"/>
      <c r="K122" s="204"/>
      <c r="L122" s="204"/>
      <c r="M122" s="204"/>
      <c r="N122" s="204"/>
      <c r="O122" s="204"/>
      <c r="P122" s="65"/>
    </row>
    <row r="123" spans="1:16" x14ac:dyDescent="0.2">
      <c r="A123" s="242" t="s">
        <v>702</v>
      </c>
      <c r="B123" s="243">
        <v>6000000</v>
      </c>
      <c r="C123" s="243">
        <v>750000</v>
      </c>
      <c r="D123" s="204"/>
      <c r="E123" s="204"/>
      <c r="F123" s="204"/>
      <c r="G123" s="204"/>
      <c r="H123" s="204"/>
      <c r="I123" s="204"/>
      <c r="J123" s="204"/>
      <c r="K123" s="204"/>
      <c r="L123" s="204"/>
      <c r="M123" s="204"/>
      <c r="N123" s="204"/>
      <c r="O123" s="204"/>
      <c r="P123" s="65"/>
    </row>
    <row r="124" spans="1:16" x14ac:dyDescent="0.2">
      <c r="A124" s="242" t="s">
        <v>429</v>
      </c>
      <c r="B124" s="243">
        <v>3000000</v>
      </c>
      <c r="C124" s="243">
        <v>0</v>
      </c>
      <c r="D124" s="204"/>
      <c r="E124" s="204"/>
      <c r="F124" s="204"/>
      <c r="G124" s="204"/>
      <c r="H124" s="204"/>
      <c r="I124" s="204"/>
      <c r="J124" s="204"/>
      <c r="K124" s="204"/>
      <c r="L124" s="204"/>
      <c r="M124" s="204"/>
      <c r="N124" s="204"/>
      <c r="O124" s="204"/>
      <c r="P124" s="65"/>
    </row>
    <row r="125" spans="1:16" x14ac:dyDescent="0.2">
      <c r="A125" s="242" t="s">
        <v>703</v>
      </c>
      <c r="B125" s="243">
        <v>8750000</v>
      </c>
      <c r="C125" s="243">
        <v>1000000</v>
      </c>
      <c r="D125" s="204"/>
      <c r="E125" s="204"/>
      <c r="F125" s="204"/>
      <c r="G125" s="204"/>
      <c r="H125" s="204"/>
      <c r="I125" s="204"/>
      <c r="J125" s="204"/>
      <c r="K125" s="204"/>
      <c r="L125" s="204"/>
      <c r="M125" s="204"/>
      <c r="N125" s="204"/>
      <c r="O125" s="204"/>
      <c r="P125" s="65"/>
    </row>
    <row r="126" spans="1:16" x14ac:dyDescent="0.2">
      <c r="A126" s="242" t="s">
        <v>704</v>
      </c>
      <c r="B126" s="243">
        <v>0</v>
      </c>
      <c r="C126" s="243">
        <v>0</v>
      </c>
      <c r="D126" s="204"/>
      <c r="E126" s="204"/>
      <c r="F126" s="204"/>
      <c r="G126" s="204"/>
      <c r="H126" s="204"/>
      <c r="I126" s="204"/>
      <c r="J126" s="204"/>
      <c r="K126" s="204"/>
      <c r="L126" s="204"/>
      <c r="M126" s="204"/>
      <c r="N126" s="204"/>
      <c r="O126" s="204"/>
      <c r="P126" s="65"/>
    </row>
    <row r="127" spans="1:16" x14ac:dyDescent="0.2">
      <c r="A127" s="204"/>
      <c r="B127" s="244">
        <f>SUM(B114:B126)</f>
        <v>363150000</v>
      </c>
      <c r="C127" s="244">
        <f>SUM(C114:C126)</f>
        <v>30750000</v>
      </c>
      <c r="D127" s="204"/>
      <c r="E127" s="204"/>
      <c r="F127" s="204"/>
      <c r="G127" s="204"/>
      <c r="H127" s="204"/>
      <c r="I127" s="204"/>
      <c r="J127" s="204"/>
      <c r="K127" s="204"/>
      <c r="L127" s="204"/>
      <c r="M127" s="204"/>
      <c r="N127" s="204"/>
      <c r="O127" s="204"/>
      <c r="P127" s="65"/>
    </row>
    <row r="128" spans="1:16" x14ac:dyDescent="0.2">
      <c r="A128" s="204"/>
      <c r="B128" s="150"/>
      <c r="C128" s="150"/>
      <c r="D128" s="150"/>
      <c r="E128" s="150"/>
      <c r="F128" s="150"/>
      <c r="G128" s="150"/>
      <c r="H128" s="150"/>
      <c r="I128" s="150"/>
      <c r="J128" s="150"/>
      <c r="K128" s="150"/>
      <c r="L128" s="150"/>
      <c r="M128" s="150"/>
      <c r="N128" s="150"/>
      <c r="O128" s="150"/>
      <c r="P128" s="65"/>
    </row>
    <row r="129" spans="1:16" ht="15.75" customHeight="1" x14ac:dyDescent="0.2">
      <c r="A129" s="231" t="s">
        <v>743</v>
      </c>
      <c r="B129" s="150"/>
      <c r="C129" s="150"/>
      <c r="D129" s="150"/>
      <c r="E129" s="150"/>
      <c r="F129" s="150"/>
      <c r="G129" s="150"/>
      <c r="H129" s="150"/>
      <c r="I129" s="150"/>
      <c r="J129" s="150"/>
      <c r="K129" s="150"/>
      <c r="L129" s="150"/>
      <c r="M129" s="150"/>
      <c r="N129" s="150"/>
      <c r="O129" s="150"/>
      <c r="P129" s="64"/>
    </row>
    <row r="130" spans="1:16" ht="15.75" customHeight="1" x14ac:dyDescent="0.2">
      <c r="A130" s="150" t="s">
        <v>694</v>
      </c>
      <c r="B130" s="391" t="s">
        <v>744</v>
      </c>
      <c r="C130" s="391"/>
      <c r="D130" s="391"/>
      <c r="E130" s="391"/>
      <c r="F130" s="391"/>
      <c r="G130" s="391"/>
      <c r="H130" s="391"/>
      <c r="I130" s="391"/>
      <c r="J130" s="391"/>
      <c r="K130" s="391"/>
      <c r="L130" s="391"/>
      <c r="M130" s="391"/>
      <c r="N130" s="391"/>
      <c r="O130" s="391"/>
      <c r="P130" s="64"/>
    </row>
    <row r="131" spans="1:16" ht="15.75" customHeight="1" x14ac:dyDescent="0.2">
      <c r="A131" s="150"/>
      <c r="B131" s="391"/>
      <c r="C131" s="391"/>
      <c r="D131" s="391"/>
      <c r="E131" s="391"/>
      <c r="F131" s="391"/>
      <c r="G131" s="391"/>
      <c r="H131" s="391"/>
      <c r="I131" s="391"/>
      <c r="J131" s="391"/>
      <c r="K131" s="391"/>
      <c r="L131" s="391"/>
      <c r="M131" s="391"/>
      <c r="N131" s="391"/>
      <c r="O131" s="391"/>
      <c r="P131" s="64"/>
    </row>
    <row r="132" spans="1:16" ht="30" x14ac:dyDescent="0.2">
      <c r="A132" s="239" t="s">
        <v>740</v>
      </c>
      <c r="B132" s="239" t="s">
        <v>745</v>
      </c>
      <c r="C132" s="239" t="s">
        <v>741</v>
      </c>
      <c r="D132" s="239" t="s">
        <v>742</v>
      </c>
      <c r="E132" s="240"/>
      <c r="F132" s="240"/>
      <c r="G132" s="240"/>
      <c r="H132" s="240"/>
      <c r="I132" s="240"/>
      <c r="J132" s="240"/>
      <c r="K132" s="240"/>
      <c r="L132" s="240"/>
      <c r="M132" s="240"/>
      <c r="N132" s="240"/>
      <c r="O132" s="240"/>
      <c r="P132" s="64"/>
    </row>
    <row r="133" spans="1:16" x14ac:dyDescent="0.2">
      <c r="A133" s="242" t="s">
        <v>699</v>
      </c>
      <c r="B133" s="241" t="s">
        <v>746</v>
      </c>
      <c r="C133" s="241">
        <f>B$114*$C49</f>
        <v>0</v>
      </c>
      <c r="D133" s="241">
        <f>C$114*$C49</f>
        <v>0</v>
      </c>
      <c r="E133" s="240"/>
      <c r="F133" s="240"/>
      <c r="G133" s="240"/>
      <c r="H133" s="240"/>
      <c r="I133" s="240"/>
      <c r="J133" s="240"/>
      <c r="K133" s="240"/>
      <c r="L133" s="240"/>
      <c r="M133" s="240"/>
      <c r="N133" s="240"/>
      <c r="O133" s="240"/>
      <c r="P133" s="65"/>
    </row>
    <row r="134" spans="1:16" x14ac:dyDescent="0.2">
      <c r="A134" s="242" t="s">
        <v>699</v>
      </c>
      <c r="B134" s="241" t="s">
        <v>747</v>
      </c>
      <c r="C134" s="241">
        <f>B$114*$C50</f>
        <v>0</v>
      </c>
      <c r="D134" s="241">
        <f>C$114*$C50</f>
        <v>0</v>
      </c>
      <c r="E134" s="240"/>
      <c r="F134" s="240"/>
      <c r="G134" s="240"/>
      <c r="H134" s="240"/>
      <c r="I134" s="240"/>
      <c r="J134" s="240"/>
      <c r="K134" s="240"/>
      <c r="L134" s="240"/>
      <c r="M134" s="240"/>
      <c r="N134" s="240"/>
      <c r="O134" s="240"/>
      <c r="P134" s="65"/>
    </row>
    <row r="135" spans="1:16" x14ac:dyDescent="0.2">
      <c r="A135" s="242" t="s">
        <v>411</v>
      </c>
      <c r="B135" s="241" t="s">
        <v>746</v>
      </c>
      <c r="C135" s="241">
        <f>B$115*$D49</f>
        <v>2760416.666666667</v>
      </c>
      <c r="D135" s="241">
        <f>C$115*$D49</f>
        <v>358854.16666666669</v>
      </c>
      <c r="E135" s="240"/>
      <c r="F135" s="240"/>
      <c r="G135" s="240"/>
      <c r="H135" s="240"/>
      <c r="I135" s="240"/>
      <c r="J135" s="240"/>
      <c r="K135" s="240"/>
      <c r="L135" s="240"/>
      <c r="M135" s="240"/>
      <c r="N135" s="240"/>
      <c r="O135" s="240"/>
      <c r="P135" s="65"/>
    </row>
    <row r="136" spans="1:16" x14ac:dyDescent="0.2">
      <c r="A136" s="242" t="s">
        <v>411</v>
      </c>
      <c r="B136" s="241" t="s">
        <v>747</v>
      </c>
      <c r="C136" s="241">
        <f>B$115*$D50</f>
        <v>2239583.3333333335</v>
      </c>
      <c r="D136" s="241">
        <f>C$115*$D50</f>
        <v>291145.83333333337</v>
      </c>
      <c r="E136" s="240"/>
      <c r="F136" s="240"/>
      <c r="G136" s="240"/>
      <c r="H136" s="240"/>
      <c r="I136" s="240"/>
      <c r="J136" s="240"/>
      <c r="K136" s="240"/>
      <c r="L136" s="240"/>
      <c r="M136" s="240"/>
      <c r="N136" s="240"/>
      <c r="O136" s="240"/>
      <c r="P136" s="65"/>
    </row>
    <row r="137" spans="1:16" x14ac:dyDescent="0.2">
      <c r="A137" s="242" t="s">
        <v>700</v>
      </c>
      <c r="B137" s="241" t="s">
        <v>746</v>
      </c>
      <c r="C137" s="241">
        <f>B$116*$E49</f>
        <v>496875.00000000006</v>
      </c>
      <c r="D137" s="241">
        <f>C$116*$E49</f>
        <v>55208.333333333336</v>
      </c>
      <c r="E137" s="240"/>
      <c r="F137" s="240"/>
      <c r="G137" s="240"/>
      <c r="H137" s="150"/>
      <c r="I137" s="150"/>
      <c r="J137" s="150"/>
      <c r="K137" s="150"/>
      <c r="L137" s="150"/>
      <c r="M137" s="150"/>
      <c r="N137" s="150"/>
      <c r="O137" s="150"/>
      <c r="P137" s="65"/>
    </row>
    <row r="138" spans="1:16" x14ac:dyDescent="0.2">
      <c r="A138" s="242" t="s">
        <v>700</v>
      </c>
      <c r="B138" s="241" t="s">
        <v>747</v>
      </c>
      <c r="C138" s="241">
        <f>B$116*$E50</f>
        <v>403125</v>
      </c>
      <c r="D138" s="241">
        <f>C$116*$E50</f>
        <v>44791.666666666672</v>
      </c>
      <c r="E138" s="240"/>
      <c r="F138" s="240"/>
      <c r="G138" s="240"/>
      <c r="H138" s="150"/>
      <c r="I138" s="150"/>
      <c r="J138" s="150"/>
      <c r="K138" s="150"/>
      <c r="L138" s="150"/>
      <c r="M138" s="150"/>
      <c r="N138" s="150"/>
      <c r="O138" s="150"/>
      <c r="P138" s="65"/>
    </row>
    <row r="139" spans="1:16" x14ac:dyDescent="0.2">
      <c r="A139" s="242" t="s">
        <v>701</v>
      </c>
      <c r="B139" s="243" t="s">
        <v>746</v>
      </c>
      <c r="C139" s="243">
        <f>B$117*$F49</f>
        <v>30947368.421052635</v>
      </c>
      <c r="D139" s="243">
        <f>C$117*$F49</f>
        <v>1650526.3157894739</v>
      </c>
      <c r="E139" s="244"/>
      <c r="F139" s="244"/>
      <c r="G139" s="244"/>
      <c r="H139" s="204"/>
      <c r="I139" s="204"/>
      <c r="J139" s="204"/>
      <c r="K139" s="204"/>
      <c r="L139" s="204"/>
      <c r="M139" s="204"/>
      <c r="N139" s="204"/>
      <c r="O139" s="204"/>
      <c r="P139" s="65"/>
    </row>
    <row r="140" spans="1:16" x14ac:dyDescent="0.2">
      <c r="A140" s="242" t="s">
        <v>701</v>
      </c>
      <c r="B140" s="243" t="s">
        <v>747</v>
      </c>
      <c r="C140" s="243">
        <f>B$117*$F50</f>
        <v>29052631.578947369</v>
      </c>
      <c r="D140" s="243">
        <f>C$117*$F50</f>
        <v>1549473.6842105263</v>
      </c>
      <c r="E140" s="244"/>
      <c r="F140" s="244"/>
      <c r="G140" s="244"/>
      <c r="H140" s="204"/>
      <c r="I140" s="204"/>
      <c r="J140" s="204"/>
      <c r="K140" s="204"/>
      <c r="L140" s="204"/>
      <c r="M140" s="204"/>
      <c r="N140" s="204"/>
      <c r="O140" s="204"/>
      <c r="P140" s="65"/>
    </row>
    <row r="141" spans="1:16" x14ac:dyDescent="0.2">
      <c r="A141" s="242" t="s">
        <v>414</v>
      </c>
      <c r="B141" s="243" t="s">
        <v>746</v>
      </c>
      <c r="C141" s="243">
        <f>B$118*$G49</f>
        <v>27999999.999999996</v>
      </c>
      <c r="D141" s="243">
        <f>C$118*$G49</f>
        <v>2200000</v>
      </c>
      <c r="E141" s="204"/>
      <c r="F141" s="204"/>
      <c r="G141" s="204"/>
      <c r="H141" s="204"/>
      <c r="I141" s="204"/>
      <c r="J141" s="204"/>
      <c r="K141" s="204"/>
      <c r="L141" s="204"/>
      <c r="M141" s="204"/>
      <c r="N141" s="204"/>
      <c r="O141" s="204"/>
      <c r="P141" s="65"/>
    </row>
    <row r="142" spans="1:16" x14ac:dyDescent="0.2">
      <c r="A142" s="242" t="s">
        <v>414</v>
      </c>
      <c r="B142" s="243" t="s">
        <v>747</v>
      </c>
      <c r="C142" s="243">
        <f>B$118*$G50</f>
        <v>6999999.9999999991</v>
      </c>
      <c r="D142" s="243">
        <f>C$118*$G50</f>
        <v>550000</v>
      </c>
      <c r="E142" s="204"/>
      <c r="F142" s="204"/>
      <c r="G142" s="204"/>
      <c r="H142" s="204"/>
      <c r="I142" s="204"/>
      <c r="J142" s="204"/>
      <c r="K142" s="204"/>
      <c r="L142" s="204"/>
      <c r="M142" s="204"/>
      <c r="N142" s="204"/>
      <c r="O142" s="204"/>
      <c r="P142" s="65"/>
    </row>
    <row r="143" spans="1:16" x14ac:dyDescent="0.2">
      <c r="A143" s="242" t="s">
        <v>417</v>
      </c>
      <c r="B143" s="243" t="s">
        <v>746</v>
      </c>
      <c r="C143" s="243">
        <f>B$119*$H49</f>
        <v>17734693.877551019</v>
      </c>
      <c r="D143" s="243">
        <f>C$119*$H49</f>
        <v>1854081.6326530613</v>
      </c>
      <c r="E143" s="204"/>
      <c r="F143" s="204"/>
      <c r="G143" s="204"/>
      <c r="H143" s="204"/>
      <c r="I143" s="204"/>
      <c r="J143" s="204"/>
      <c r="K143" s="204"/>
      <c r="L143" s="204"/>
      <c r="M143" s="204"/>
      <c r="N143" s="204"/>
      <c r="O143" s="204"/>
      <c r="P143" s="65"/>
    </row>
    <row r="144" spans="1:16" x14ac:dyDescent="0.2">
      <c r="A144" s="242" t="s">
        <v>417</v>
      </c>
      <c r="B144" s="243" t="s">
        <v>747</v>
      </c>
      <c r="C144" s="243">
        <f>B$119*$H50</f>
        <v>4265306.1224489799</v>
      </c>
      <c r="D144" s="243">
        <f>C$119*$H50</f>
        <v>445918.36734693876</v>
      </c>
      <c r="E144" s="204"/>
      <c r="F144" s="204"/>
      <c r="G144" s="204"/>
      <c r="H144" s="204"/>
      <c r="I144" s="204"/>
      <c r="J144" s="204"/>
      <c r="K144" s="204"/>
      <c r="L144" s="204"/>
      <c r="M144" s="204"/>
      <c r="N144" s="204"/>
      <c r="O144" s="204"/>
      <c r="P144" s="65"/>
    </row>
    <row r="145" spans="1:16" x14ac:dyDescent="0.2">
      <c r="A145" s="242" t="s">
        <v>420</v>
      </c>
      <c r="B145" s="243" t="s">
        <v>746</v>
      </c>
      <c r="C145" s="243">
        <f>B$120*$I49</f>
        <v>7070707.0707070716</v>
      </c>
      <c r="D145" s="243">
        <f>C$120*$I49</f>
        <v>565656.56565656571</v>
      </c>
      <c r="E145" s="204"/>
      <c r="F145" s="204"/>
      <c r="G145" s="204"/>
      <c r="H145" s="204"/>
      <c r="I145" s="204"/>
      <c r="J145" s="204"/>
      <c r="K145" s="204"/>
      <c r="L145" s="204"/>
      <c r="M145" s="204"/>
      <c r="N145" s="204"/>
      <c r="O145" s="204"/>
      <c r="P145" s="65"/>
    </row>
    <row r="146" spans="1:16" x14ac:dyDescent="0.2">
      <c r="A146" s="242" t="s">
        <v>420</v>
      </c>
      <c r="B146" s="243" t="s">
        <v>747</v>
      </c>
      <c r="C146" s="243">
        <f>B$120*$I50</f>
        <v>5429292.9292929294</v>
      </c>
      <c r="D146" s="243">
        <f>C$120*$I50</f>
        <v>434343.43434343435</v>
      </c>
      <c r="E146" s="204"/>
      <c r="F146" s="204"/>
      <c r="G146" s="204"/>
      <c r="H146" s="204"/>
      <c r="I146" s="204"/>
      <c r="J146" s="204"/>
      <c r="K146" s="204"/>
      <c r="L146" s="204"/>
      <c r="M146" s="204"/>
      <c r="N146" s="204"/>
      <c r="O146" s="204"/>
      <c r="P146" s="65"/>
    </row>
    <row r="147" spans="1:16" x14ac:dyDescent="0.2">
      <c r="A147" s="242" t="s">
        <v>423</v>
      </c>
      <c r="B147" s="243" t="s">
        <v>746</v>
      </c>
      <c r="C147" s="243">
        <f>B$121*$J49</f>
        <v>87920792.079207912</v>
      </c>
      <c r="D147" s="243">
        <f>C$121*$J49</f>
        <v>8425742.574257426</v>
      </c>
      <c r="E147" s="204"/>
      <c r="F147" s="204"/>
      <c r="G147" s="204"/>
      <c r="H147" s="204"/>
      <c r="I147" s="204"/>
      <c r="J147" s="204"/>
      <c r="K147" s="204"/>
      <c r="L147" s="204"/>
      <c r="M147" s="204"/>
      <c r="N147" s="204"/>
      <c r="O147" s="204"/>
      <c r="P147" s="65"/>
    </row>
    <row r="148" spans="1:16" x14ac:dyDescent="0.2">
      <c r="A148" s="242" t="s">
        <v>423</v>
      </c>
      <c r="B148" s="243" t="s">
        <v>747</v>
      </c>
      <c r="C148" s="243">
        <f>B$121*$J50</f>
        <v>32079207.920792073</v>
      </c>
      <c r="D148" s="243">
        <f>C$121*$J50</f>
        <v>3074257.4257425736</v>
      </c>
      <c r="E148" s="204"/>
      <c r="F148" s="204"/>
      <c r="G148" s="204"/>
      <c r="H148" s="204"/>
      <c r="I148" s="204"/>
      <c r="J148" s="204"/>
      <c r="K148" s="204"/>
      <c r="L148" s="204"/>
      <c r="M148" s="204"/>
      <c r="N148" s="204"/>
      <c r="O148" s="204"/>
      <c r="P148" s="65"/>
    </row>
    <row r="149" spans="1:16" x14ac:dyDescent="0.2">
      <c r="A149" s="242" t="s">
        <v>426</v>
      </c>
      <c r="B149" s="243" t="s">
        <v>746</v>
      </c>
      <c r="C149" s="243">
        <f>B$122*$K49</f>
        <v>12857142.857142856</v>
      </c>
      <c r="D149" s="243">
        <f>C$122*$K49</f>
        <v>1071428.5714285714</v>
      </c>
      <c r="E149" s="204"/>
      <c r="F149" s="204"/>
      <c r="G149" s="204"/>
      <c r="H149" s="204"/>
      <c r="I149" s="204"/>
      <c r="J149" s="204"/>
      <c r="K149" s="204"/>
      <c r="L149" s="204"/>
      <c r="M149" s="204"/>
      <c r="N149" s="204"/>
      <c r="O149" s="204"/>
      <c r="P149" s="65"/>
    </row>
    <row r="150" spans="1:16" x14ac:dyDescent="0.2">
      <c r="A150" s="242" t="s">
        <v>426</v>
      </c>
      <c r="B150" s="243" t="s">
        <v>747</v>
      </c>
      <c r="C150" s="243">
        <f>B$122*$K50</f>
        <v>77142857.142857134</v>
      </c>
      <c r="D150" s="243">
        <f>C$122*$K50</f>
        <v>6428571.4285714282</v>
      </c>
      <c r="E150" s="204"/>
      <c r="F150" s="204"/>
      <c r="G150" s="204"/>
      <c r="H150" s="204"/>
      <c r="I150" s="204"/>
      <c r="J150" s="204"/>
      <c r="K150" s="204"/>
      <c r="L150" s="204"/>
      <c r="M150" s="204"/>
      <c r="N150" s="204"/>
      <c r="O150" s="204"/>
      <c r="P150" s="65"/>
    </row>
    <row r="151" spans="1:16" x14ac:dyDescent="0.2">
      <c r="A151" s="242" t="s">
        <v>702</v>
      </c>
      <c r="B151" s="243" t="s">
        <v>746</v>
      </c>
      <c r="C151" s="243">
        <f>B$123*$L49</f>
        <v>1676470.5882352942</v>
      </c>
      <c r="D151" s="243">
        <f>C$123*$L49</f>
        <v>209558.82352941178</v>
      </c>
      <c r="E151" s="204"/>
      <c r="F151" s="204"/>
      <c r="G151" s="204"/>
      <c r="H151" s="204"/>
      <c r="I151" s="204"/>
      <c r="J151" s="204"/>
      <c r="K151" s="204"/>
      <c r="L151" s="204"/>
      <c r="M151" s="204"/>
      <c r="N151" s="204"/>
      <c r="O151" s="204"/>
      <c r="P151" s="65"/>
    </row>
    <row r="152" spans="1:16" x14ac:dyDescent="0.2">
      <c r="A152" s="242" t="s">
        <v>702</v>
      </c>
      <c r="B152" s="243" t="s">
        <v>747</v>
      </c>
      <c r="C152" s="243">
        <f>B$123*$L50</f>
        <v>4323529.4117647065</v>
      </c>
      <c r="D152" s="243">
        <f>C$123*$L50</f>
        <v>540441.17647058831</v>
      </c>
      <c r="E152" s="204"/>
      <c r="F152" s="204"/>
      <c r="G152" s="204"/>
      <c r="H152" s="204"/>
      <c r="I152" s="204"/>
      <c r="J152" s="204"/>
      <c r="K152" s="204"/>
      <c r="L152" s="204"/>
      <c r="M152" s="204"/>
      <c r="N152" s="204"/>
      <c r="O152" s="204"/>
      <c r="P152" s="65"/>
    </row>
    <row r="153" spans="1:16" x14ac:dyDescent="0.2">
      <c r="A153" s="242" t="s">
        <v>429</v>
      </c>
      <c r="B153" s="243" t="s">
        <v>746</v>
      </c>
      <c r="C153" s="243">
        <f>B$124*$M49</f>
        <v>758241.75824175822</v>
      </c>
      <c r="D153" s="243">
        <f>C$124*$M49</f>
        <v>0</v>
      </c>
      <c r="E153" s="204"/>
      <c r="F153" s="204"/>
      <c r="G153" s="204"/>
      <c r="H153" s="204"/>
      <c r="I153" s="204"/>
      <c r="J153" s="204"/>
      <c r="K153" s="204"/>
      <c r="L153" s="204"/>
      <c r="M153" s="204"/>
      <c r="N153" s="204"/>
      <c r="O153" s="204"/>
      <c r="P153" s="65"/>
    </row>
    <row r="154" spans="1:16" x14ac:dyDescent="0.2">
      <c r="A154" s="242" t="s">
        <v>429</v>
      </c>
      <c r="B154" s="243" t="s">
        <v>747</v>
      </c>
      <c r="C154" s="243">
        <f>B$124*$M50</f>
        <v>2241758.2417582418</v>
      </c>
      <c r="D154" s="243">
        <f>C$124*$M50</f>
        <v>0</v>
      </c>
      <c r="E154" s="204"/>
      <c r="F154" s="204"/>
      <c r="G154" s="204"/>
      <c r="H154" s="204"/>
      <c r="I154" s="204"/>
      <c r="J154" s="204"/>
      <c r="K154" s="204"/>
      <c r="L154" s="204"/>
      <c r="M154" s="204"/>
      <c r="N154" s="204"/>
      <c r="O154" s="204"/>
      <c r="P154" s="65"/>
    </row>
    <row r="155" spans="1:16" x14ac:dyDescent="0.2">
      <c r="A155" s="242" t="s">
        <v>703</v>
      </c>
      <c r="B155" s="243" t="s">
        <v>746</v>
      </c>
      <c r="C155" s="243">
        <f>B$125*$N49</f>
        <v>5205696.2025316451</v>
      </c>
      <c r="D155" s="243">
        <f>C$125*$N49</f>
        <v>594936.70886075939</v>
      </c>
      <c r="E155" s="204"/>
      <c r="F155" s="204"/>
      <c r="G155" s="204"/>
      <c r="H155" s="204"/>
      <c r="I155" s="204"/>
      <c r="J155" s="204"/>
      <c r="K155" s="204"/>
      <c r="L155" s="204"/>
      <c r="M155" s="204"/>
      <c r="N155" s="204"/>
      <c r="O155" s="204"/>
      <c r="P155" s="65"/>
    </row>
    <row r="156" spans="1:16" x14ac:dyDescent="0.2">
      <c r="A156" s="242" t="s">
        <v>703</v>
      </c>
      <c r="B156" s="243" t="s">
        <v>747</v>
      </c>
      <c r="C156" s="243">
        <f>B$125*$N50</f>
        <v>3544303.7974683545</v>
      </c>
      <c r="D156" s="243">
        <f>C$125*$N50</f>
        <v>405063.29113924049</v>
      </c>
      <c r="E156" s="204"/>
      <c r="F156" s="204"/>
      <c r="G156" s="204"/>
      <c r="H156" s="204"/>
      <c r="I156" s="204"/>
      <c r="J156" s="204"/>
      <c r="K156" s="204"/>
      <c r="L156" s="204"/>
      <c r="M156" s="204"/>
      <c r="N156" s="204"/>
      <c r="O156" s="204"/>
      <c r="P156" s="65"/>
    </row>
    <row r="157" spans="1:16" x14ac:dyDescent="0.2">
      <c r="A157" s="242" t="s">
        <v>704</v>
      </c>
      <c r="B157" s="243" t="s">
        <v>746</v>
      </c>
      <c r="C157" s="243">
        <f>B$126*$O49</f>
        <v>0</v>
      </c>
      <c r="D157" s="243">
        <f>C$126*$O49</f>
        <v>0</v>
      </c>
      <c r="E157" s="204"/>
      <c r="F157" s="204"/>
      <c r="G157" s="204"/>
      <c r="H157" s="204"/>
      <c r="I157" s="204"/>
      <c r="J157" s="204"/>
      <c r="K157" s="204"/>
      <c r="L157" s="204"/>
      <c r="M157" s="204"/>
      <c r="N157" s="204"/>
      <c r="O157" s="204"/>
      <c r="P157" s="65"/>
    </row>
    <row r="158" spans="1:16" x14ac:dyDescent="0.2">
      <c r="A158" s="242" t="s">
        <v>704</v>
      </c>
      <c r="B158" s="243" t="s">
        <v>747</v>
      </c>
      <c r="C158" s="243">
        <f>B$126*$O50</f>
        <v>0</v>
      </c>
      <c r="D158" s="243">
        <f>C$126*$O50</f>
        <v>0</v>
      </c>
      <c r="E158" s="204"/>
      <c r="F158" s="204"/>
      <c r="G158" s="204"/>
      <c r="H158" s="204"/>
      <c r="I158" s="204"/>
      <c r="J158" s="204"/>
      <c r="K158" s="204"/>
      <c r="L158" s="204"/>
      <c r="M158" s="204"/>
      <c r="N158" s="204"/>
      <c r="O158" s="204"/>
      <c r="P158" s="65"/>
    </row>
    <row r="159" spans="1:16" x14ac:dyDescent="0.2">
      <c r="A159" s="150"/>
      <c r="B159" s="150"/>
      <c r="C159" s="240">
        <f>SUM(C133:C158)</f>
        <v>363150000</v>
      </c>
      <c r="D159" s="240">
        <f>SUM(D133:D158)</f>
        <v>30750000</v>
      </c>
      <c r="E159" s="150"/>
      <c r="F159" s="150"/>
      <c r="G159" s="150"/>
      <c r="H159" s="150"/>
      <c r="I159" s="150"/>
      <c r="J159" s="150"/>
      <c r="K159" s="150"/>
      <c r="L159" s="150"/>
      <c r="M159" s="150"/>
      <c r="N159" s="150"/>
      <c r="O159" s="150"/>
      <c r="P159" s="65"/>
    </row>
    <row r="160" spans="1:16" x14ac:dyDescent="0.2">
      <c r="A160" s="150"/>
      <c r="B160" s="150"/>
      <c r="C160" s="150"/>
      <c r="D160" s="150"/>
      <c r="E160" s="150"/>
      <c r="F160" s="150"/>
      <c r="G160" s="150"/>
      <c r="H160" s="150"/>
      <c r="I160" s="150"/>
      <c r="J160" s="150"/>
      <c r="K160" s="150"/>
      <c r="L160" s="150"/>
      <c r="M160" s="150"/>
      <c r="N160" s="150"/>
      <c r="O160" s="150"/>
      <c r="P160" s="65"/>
    </row>
    <row r="161" spans="1:16" ht="15.75" customHeight="1" x14ac:dyDescent="0.2">
      <c r="A161" s="231" t="s">
        <v>748</v>
      </c>
      <c r="B161" s="150"/>
      <c r="C161" s="150"/>
      <c r="D161" s="150"/>
      <c r="E161" s="150"/>
      <c r="F161" s="150"/>
      <c r="G161" s="150"/>
      <c r="H161" s="150"/>
      <c r="I161" s="150"/>
      <c r="J161" s="150"/>
      <c r="K161" s="150"/>
      <c r="L161" s="150"/>
      <c r="M161" s="150"/>
      <c r="N161" s="150"/>
      <c r="O161" s="150"/>
      <c r="P161" s="64"/>
    </row>
    <row r="162" spans="1:16" ht="15.75" customHeight="1" x14ac:dyDescent="0.2">
      <c r="A162" s="150" t="s">
        <v>694</v>
      </c>
      <c r="B162" s="391" t="s">
        <v>744</v>
      </c>
      <c r="C162" s="391"/>
      <c r="D162" s="391"/>
      <c r="E162" s="391"/>
      <c r="F162" s="391"/>
      <c r="G162" s="391"/>
      <c r="H162" s="391"/>
      <c r="I162" s="391"/>
      <c r="J162" s="391"/>
      <c r="K162" s="391"/>
      <c r="L162" s="391"/>
      <c r="M162" s="391"/>
      <c r="N162" s="391"/>
      <c r="O162" s="391"/>
      <c r="P162" s="64"/>
    </row>
    <row r="163" spans="1:16" ht="15.75" customHeight="1" x14ac:dyDescent="0.2">
      <c r="A163" s="150"/>
      <c r="B163" s="391"/>
      <c r="C163" s="391"/>
      <c r="D163" s="391"/>
      <c r="E163" s="391"/>
      <c r="F163" s="391"/>
      <c r="G163" s="391"/>
      <c r="H163" s="391"/>
      <c r="I163" s="391"/>
      <c r="J163" s="391"/>
      <c r="K163" s="391"/>
      <c r="L163" s="391"/>
      <c r="M163" s="391"/>
      <c r="N163" s="391"/>
      <c r="O163" s="391"/>
      <c r="P163" s="64"/>
    </row>
    <row r="164" spans="1:16" ht="30" x14ac:dyDescent="0.2">
      <c r="A164" s="239" t="s">
        <v>740</v>
      </c>
      <c r="B164" s="239" t="s">
        <v>749</v>
      </c>
      <c r="C164" s="239" t="s">
        <v>741</v>
      </c>
      <c r="D164" s="239" t="s">
        <v>742</v>
      </c>
      <c r="E164" s="240"/>
      <c r="F164" s="240"/>
      <c r="G164" s="240"/>
      <c r="H164" s="240"/>
      <c r="I164" s="240"/>
      <c r="J164" s="240"/>
      <c r="K164" s="240"/>
      <c r="L164" s="240"/>
      <c r="M164" s="240"/>
      <c r="N164" s="240"/>
      <c r="O164" s="240"/>
      <c r="P164" s="64"/>
    </row>
    <row r="165" spans="1:16" x14ac:dyDescent="0.2">
      <c r="A165" s="9" t="s">
        <v>699</v>
      </c>
      <c r="B165" s="241" t="s">
        <v>746</v>
      </c>
      <c r="C165" s="241">
        <f>B$114*$C94</f>
        <v>0</v>
      </c>
      <c r="D165" s="241">
        <f>C$114*$C94</f>
        <v>0</v>
      </c>
      <c r="E165" s="240"/>
      <c r="F165" s="240"/>
      <c r="G165" s="240"/>
      <c r="H165" s="240"/>
      <c r="I165" s="240"/>
      <c r="J165" s="240"/>
      <c r="K165" s="240"/>
      <c r="L165" s="240"/>
      <c r="M165" s="240"/>
      <c r="N165" s="240"/>
      <c r="O165" s="240"/>
      <c r="P165" s="65"/>
    </row>
    <row r="166" spans="1:16" x14ac:dyDescent="0.2">
      <c r="A166" s="9" t="s">
        <v>699</v>
      </c>
      <c r="B166" s="241" t="s">
        <v>747</v>
      </c>
      <c r="C166" s="241">
        <f>B$114*$C95</f>
        <v>0</v>
      </c>
      <c r="D166" s="241">
        <f>C$114*$C95</f>
        <v>0</v>
      </c>
      <c r="E166" s="240"/>
      <c r="F166" s="240"/>
      <c r="G166" s="240"/>
      <c r="H166" s="240"/>
      <c r="I166" s="240"/>
      <c r="J166" s="240"/>
      <c r="K166" s="240"/>
      <c r="L166" s="240"/>
      <c r="M166" s="240"/>
      <c r="N166" s="240"/>
      <c r="O166" s="240"/>
      <c r="P166" s="65"/>
    </row>
    <row r="167" spans="1:16" x14ac:dyDescent="0.2">
      <c r="A167" s="9" t="s">
        <v>411</v>
      </c>
      <c r="B167" s="241" t="s">
        <v>746</v>
      </c>
      <c r="C167" s="241">
        <f>B$115*$D94</f>
        <v>1566640.0843773314</v>
      </c>
      <c r="D167" s="241">
        <f>C$115*$D94</f>
        <v>203663.21096905309</v>
      </c>
      <c r="E167" s="240"/>
      <c r="F167" s="240"/>
      <c r="G167" s="240"/>
      <c r="H167" s="240"/>
      <c r="I167" s="240"/>
      <c r="J167" s="240"/>
      <c r="K167" s="240"/>
      <c r="L167" s="240"/>
      <c r="M167" s="240"/>
      <c r="N167" s="240"/>
      <c r="O167" s="240"/>
      <c r="P167" s="65"/>
    </row>
    <row r="168" spans="1:16" x14ac:dyDescent="0.2">
      <c r="A168" s="9" t="s">
        <v>411</v>
      </c>
      <c r="B168" s="241" t="s">
        <v>747</v>
      </c>
      <c r="C168" s="241">
        <f>B$115*$D95</f>
        <v>3433359.9156226697</v>
      </c>
      <c r="D168" s="241">
        <f>C$115*$D95</f>
        <v>446336.78903094702</v>
      </c>
      <c r="E168" s="240"/>
      <c r="F168" s="240"/>
      <c r="G168" s="240"/>
      <c r="H168" s="240"/>
      <c r="I168" s="240"/>
      <c r="J168" s="240"/>
      <c r="K168" s="240"/>
      <c r="L168" s="240"/>
      <c r="M168" s="240"/>
      <c r="N168" s="240"/>
      <c r="O168" s="240"/>
      <c r="P168" s="65"/>
    </row>
    <row r="169" spans="1:16" x14ac:dyDescent="0.2">
      <c r="A169" s="242" t="s">
        <v>700</v>
      </c>
      <c r="B169" s="243" t="s">
        <v>746</v>
      </c>
      <c r="C169" s="243">
        <f>B$116*$E94</f>
        <v>898289.83220995276</v>
      </c>
      <c r="D169" s="243">
        <f>C$116*$E94</f>
        <v>99809.981356661418</v>
      </c>
      <c r="E169" s="244"/>
      <c r="F169" s="244"/>
      <c r="G169" s="244"/>
      <c r="H169" s="204"/>
      <c r="I169" s="204"/>
      <c r="J169" s="204"/>
      <c r="K169" s="204"/>
      <c r="L169" s="204"/>
      <c r="M169" s="204"/>
      <c r="N169" s="204"/>
      <c r="O169" s="204"/>
      <c r="P169" s="65"/>
    </row>
    <row r="170" spans="1:16" x14ac:dyDescent="0.2">
      <c r="A170" s="242" t="s">
        <v>700</v>
      </c>
      <c r="B170" s="243" t="s">
        <v>747</v>
      </c>
      <c r="C170" s="243">
        <f>B$116*$E95</f>
        <v>1710.1677900473258</v>
      </c>
      <c r="D170" s="243">
        <f>C$116*$E95</f>
        <v>190.01864333859174</v>
      </c>
      <c r="E170" s="244"/>
      <c r="F170" s="244"/>
      <c r="G170" s="244"/>
      <c r="H170" s="204"/>
      <c r="I170" s="204"/>
      <c r="J170" s="204"/>
      <c r="K170" s="204"/>
      <c r="L170" s="204"/>
      <c r="M170" s="204"/>
      <c r="N170" s="204"/>
      <c r="O170" s="204"/>
      <c r="P170" s="65"/>
    </row>
    <row r="171" spans="1:16" x14ac:dyDescent="0.2">
      <c r="A171" s="242" t="s">
        <v>701</v>
      </c>
      <c r="B171" s="243" t="s">
        <v>746</v>
      </c>
      <c r="C171" s="243">
        <f>B$117*$F94</f>
        <v>4877283.8301996179</v>
      </c>
      <c r="D171" s="243">
        <f>C$117*$F94</f>
        <v>260121.80427731297</v>
      </c>
      <c r="E171" s="244"/>
      <c r="F171" s="244"/>
      <c r="G171" s="244"/>
      <c r="H171" s="204"/>
      <c r="I171" s="204"/>
      <c r="J171" s="204"/>
      <c r="K171" s="204"/>
      <c r="L171" s="204"/>
      <c r="M171" s="204"/>
      <c r="N171" s="204"/>
      <c r="O171" s="204"/>
      <c r="P171" s="65"/>
    </row>
    <row r="172" spans="1:16" x14ac:dyDescent="0.2">
      <c r="A172" s="242" t="s">
        <v>701</v>
      </c>
      <c r="B172" s="243" t="s">
        <v>747</v>
      </c>
      <c r="C172" s="243">
        <f>B$117*$F95</f>
        <v>55122716.169800378</v>
      </c>
      <c r="D172" s="243">
        <f>C$117*$F95</f>
        <v>2939878.1957226871</v>
      </c>
      <c r="E172" s="244"/>
      <c r="F172" s="244"/>
      <c r="G172" s="244"/>
      <c r="H172" s="204"/>
      <c r="I172" s="204"/>
      <c r="J172" s="204"/>
      <c r="K172" s="204"/>
      <c r="L172" s="204"/>
      <c r="M172" s="204"/>
      <c r="N172" s="204"/>
      <c r="O172" s="204"/>
      <c r="P172" s="65"/>
    </row>
    <row r="173" spans="1:16" x14ac:dyDescent="0.2">
      <c r="A173" s="242" t="s">
        <v>414</v>
      </c>
      <c r="B173" s="243" t="s">
        <v>746</v>
      </c>
      <c r="C173" s="243">
        <f>B$118*$G94</f>
        <v>30568286.14794606</v>
      </c>
      <c r="D173" s="243">
        <f>C$118*$G94</f>
        <v>2401793.9116243334</v>
      </c>
      <c r="E173" s="204"/>
      <c r="F173" s="204"/>
      <c r="G173" s="204"/>
      <c r="H173" s="204"/>
      <c r="I173" s="204"/>
      <c r="J173" s="204"/>
      <c r="K173" s="204"/>
      <c r="L173" s="204"/>
      <c r="M173" s="204"/>
      <c r="N173" s="204"/>
      <c r="O173" s="204"/>
      <c r="P173" s="65"/>
    </row>
    <row r="174" spans="1:16" x14ac:dyDescent="0.2">
      <c r="A174" s="242" t="s">
        <v>414</v>
      </c>
      <c r="B174" s="243" t="s">
        <v>747</v>
      </c>
      <c r="C174" s="243">
        <f>B$118*$G95</f>
        <v>4431713.8520539291</v>
      </c>
      <c r="D174" s="243">
        <f>C$118*$G95</f>
        <v>348206.08837566589</v>
      </c>
      <c r="E174" s="204"/>
      <c r="F174" s="204"/>
      <c r="G174" s="204"/>
      <c r="H174" s="204"/>
      <c r="I174" s="204"/>
      <c r="J174" s="204"/>
      <c r="K174" s="204"/>
      <c r="L174" s="204"/>
      <c r="M174" s="204"/>
      <c r="N174" s="204"/>
      <c r="O174" s="204"/>
      <c r="P174" s="65"/>
    </row>
    <row r="175" spans="1:16" x14ac:dyDescent="0.2">
      <c r="A175" s="242" t="s">
        <v>417</v>
      </c>
      <c r="B175" s="243" t="s">
        <v>746</v>
      </c>
      <c r="C175" s="243">
        <f>B$119*$H94</f>
        <v>19000517.648775905</v>
      </c>
      <c r="D175" s="243">
        <f>C$119*$H94</f>
        <v>1986417.7541902084</v>
      </c>
      <c r="E175" s="204"/>
      <c r="F175" s="204"/>
      <c r="G175" s="204"/>
      <c r="H175" s="204"/>
      <c r="I175" s="204"/>
      <c r="J175" s="204"/>
      <c r="K175" s="204"/>
      <c r="L175" s="204"/>
      <c r="M175" s="204"/>
      <c r="N175" s="204"/>
      <c r="O175" s="204"/>
      <c r="P175" s="65"/>
    </row>
    <row r="176" spans="1:16" x14ac:dyDescent="0.2">
      <c r="A176" s="242" t="s">
        <v>417</v>
      </c>
      <c r="B176" s="243" t="s">
        <v>747</v>
      </c>
      <c r="C176" s="243">
        <f>B$119*$H95</f>
        <v>2999482.3512240928</v>
      </c>
      <c r="D176" s="243">
        <f>C$119*$H95</f>
        <v>313582.24580979149</v>
      </c>
      <c r="E176" s="204"/>
      <c r="F176" s="204"/>
      <c r="G176" s="204"/>
      <c r="H176" s="204"/>
      <c r="I176" s="204"/>
      <c r="J176" s="204"/>
      <c r="K176" s="204"/>
      <c r="L176" s="204"/>
      <c r="M176" s="204"/>
      <c r="N176" s="204"/>
      <c r="O176" s="204"/>
      <c r="P176" s="65"/>
    </row>
    <row r="177" spans="1:16" x14ac:dyDescent="0.2">
      <c r="A177" s="242" t="s">
        <v>420</v>
      </c>
      <c r="B177" s="243" t="s">
        <v>746</v>
      </c>
      <c r="C177" s="243">
        <f>B$120*$I94</f>
        <v>60102.050419809093</v>
      </c>
      <c r="D177" s="243">
        <f>C$120*$I94</f>
        <v>4808.1640335847269</v>
      </c>
      <c r="E177" s="204"/>
      <c r="F177" s="204"/>
      <c r="G177" s="204"/>
      <c r="H177" s="204"/>
      <c r="I177" s="204"/>
      <c r="J177" s="204"/>
      <c r="K177" s="204"/>
      <c r="L177" s="204"/>
      <c r="M177" s="204"/>
      <c r="N177" s="204"/>
      <c r="O177" s="204"/>
      <c r="P177" s="65"/>
    </row>
    <row r="178" spans="1:16" x14ac:dyDescent="0.2">
      <c r="A178" s="242" t="s">
        <v>420</v>
      </c>
      <c r="B178" s="243" t="s">
        <v>747</v>
      </c>
      <c r="C178" s="243">
        <f>B$120*$I95</f>
        <v>12439897.949580193</v>
      </c>
      <c r="D178" s="243">
        <f>C$120*$I95</f>
        <v>995191.83596641535</v>
      </c>
      <c r="E178" s="204"/>
      <c r="F178" s="204"/>
      <c r="G178" s="204"/>
      <c r="H178" s="204"/>
      <c r="I178" s="204"/>
      <c r="J178" s="204"/>
      <c r="K178" s="204"/>
      <c r="L178" s="204"/>
      <c r="M178" s="204"/>
      <c r="N178" s="204"/>
      <c r="O178" s="204"/>
      <c r="P178" s="65"/>
    </row>
    <row r="179" spans="1:16" x14ac:dyDescent="0.2">
      <c r="A179" s="242" t="s">
        <v>423</v>
      </c>
      <c r="B179" s="243" t="s">
        <v>746</v>
      </c>
      <c r="C179" s="243">
        <f>B$121*$J94</f>
        <v>10253337.567019317</v>
      </c>
      <c r="D179" s="243">
        <f>C$121*$J94</f>
        <v>982611.51683935127</v>
      </c>
      <c r="E179" s="204"/>
      <c r="F179" s="204"/>
      <c r="G179" s="204"/>
      <c r="H179" s="204"/>
      <c r="I179" s="204"/>
      <c r="J179" s="204"/>
      <c r="K179" s="204"/>
      <c r="L179" s="204"/>
      <c r="M179" s="204"/>
      <c r="N179" s="204"/>
      <c r="O179" s="204"/>
      <c r="P179" s="65"/>
    </row>
    <row r="180" spans="1:16" x14ac:dyDescent="0.2">
      <c r="A180" s="242" t="s">
        <v>423</v>
      </c>
      <c r="B180" s="243" t="s">
        <v>747</v>
      </c>
      <c r="C180" s="243">
        <f>B$121*$J95</f>
        <v>109746662.43298069</v>
      </c>
      <c r="D180" s="243">
        <f>C$121*$J95</f>
        <v>10517388.48316065</v>
      </c>
      <c r="E180" s="204"/>
      <c r="F180" s="204"/>
      <c r="G180" s="204"/>
      <c r="H180" s="204"/>
      <c r="I180" s="204"/>
      <c r="J180" s="204"/>
      <c r="K180" s="204"/>
      <c r="L180" s="204"/>
      <c r="M180" s="204"/>
      <c r="N180" s="204"/>
      <c r="O180" s="204"/>
      <c r="P180" s="65"/>
    </row>
    <row r="181" spans="1:16" x14ac:dyDescent="0.2">
      <c r="A181" s="242" t="s">
        <v>426</v>
      </c>
      <c r="B181" s="243" t="s">
        <v>746</v>
      </c>
      <c r="C181" s="243">
        <f>B$122*$K94</f>
        <v>830253.37348952808</v>
      </c>
      <c r="D181" s="243">
        <f>C$122*$K94</f>
        <v>69187.781124127345</v>
      </c>
      <c r="E181" s="204"/>
      <c r="F181" s="204"/>
      <c r="G181" s="204"/>
      <c r="H181" s="204"/>
      <c r="I181" s="204"/>
      <c r="J181" s="204"/>
      <c r="K181" s="204"/>
      <c r="L181" s="204"/>
      <c r="M181" s="204"/>
      <c r="N181" s="204"/>
      <c r="O181" s="204"/>
      <c r="P181" s="65"/>
    </row>
    <row r="182" spans="1:16" x14ac:dyDescent="0.2">
      <c r="A182" s="242" t="s">
        <v>426</v>
      </c>
      <c r="B182" s="243" t="s">
        <v>747</v>
      </c>
      <c r="C182" s="243">
        <f>B$122*$K95</f>
        <v>89169746.626510486</v>
      </c>
      <c r="D182" s="243">
        <f>C$122*$K95</f>
        <v>7430812.2188758729</v>
      </c>
      <c r="E182" s="204"/>
      <c r="F182" s="204"/>
      <c r="G182" s="204"/>
      <c r="H182" s="204"/>
      <c r="I182" s="204"/>
      <c r="J182" s="204"/>
      <c r="K182" s="204"/>
      <c r="L182" s="204"/>
      <c r="M182" s="204"/>
      <c r="N182" s="204"/>
      <c r="O182" s="204"/>
      <c r="P182" s="65"/>
    </row>
    <row r="183" spans="1:16" x14ac:dyDescent="0.2">
      <c r="A183" s="242" t="s">
        <v>702</v>
      </c>
      <c r="B183" s="243" t="s">
        <v>746</v>
      </c>
      <c r="C183" s="243">
        <f>B$123*$L94</f>
        <v>1898676.754435763</v>
      </c>
      <c r="D183" s="243">
        <f>C$123*$L94</f>
        <v>237334.59430447037</v>
      </c>
      <c r="E183" s="204"/>
      <c r="F183" s="204"/>
      <c r="G183" s="204"/>
      <c r="H183" s="204"/>
      <c r="I183" s="204"/>
      <c r="J183" s="204"/>
      <c r="K183" s="204"/>
      <c r="L183" s="204"/>
      <c r="M183" s="204"/>
      <c r="N183" s="204"/>
      <c r="O183" s="204"/>
      <c r="P183" s="65"/>
    </row>
    <row r="184" spans="1:16" x14ac:dyDescent="0.2">
      <c r="A184" s="242" t="s">
        <v>702</v>
      </c>
      <c r="B184" s="243" t="s">
        <v>747</v>
      </c>
      <c r="C184" s="243">
        <f>B$123*$L95</f>
        <v>4101323.2455642372</v>
      </c>
      <c r="D184" s="243">
        <f>C$123*$L95</f>
        <v>512665.40569552965</v>
      </c>
      <c r="E184" s="204"/>
      <c r="F184" s="204"/>
      <c r="G184" s="204"/>
      <c r="H184" s="204"/>
      <c r="I184" s="204"/>
      <c r="J184" s="204"/>
      <c r="K184" s="204"/>
      <c r="L184" s="204"/>
      <c r="M184" s="204"/>
      <c r="N184" s="204"/>
      <c r="O184" s="204"/>
      <c r="P184" s="65"/>
    </row>
    <row r="185" spans="1:16" x14ac:dyDescent="0.2">
      <c r="A185" s="242" t="s">
        <v>429</v>
      </c>
      <c r="B185" s="243" t="s">
        <v>746</v>
      </c>
      <c r="C185" s="243">
        <f>B$124*$M94</f>
        <v>66706.578602910566</v>
      </c>
      <c r="D185" s="243">
        <f>C$124*$M94</f>
        <v>0</v>
      </c>
      <c r="E185" s="204"/>
      <c r="F185" s="204"/>
      <c r="G185" s="204"/>
      <c r="H185" s="204"/>
      <c r="I185" s="204"/>
      <c r="J185" s="204"/>
      <c r="K185" s="204"/>
      <c r="L185" s="204"/>
      <c r="M185" s="204"/>
      <c r="N185" s="204"/>
      <c r="O185" s="204"/>
      <c r="P185" s="65"/>
    </row>
    <row r="186" spans="1:16" x14ac:dyDescent="0.2">
      <c r="A186" s="242" t="s">
        <v>429</v>
      </c>
      <c r="B186" s="243" t="s">
        <v>747</v>
      </c>
      <c r="C186" s="243">
        <f>B$124*$M95</f>
        <v>2933293.4213970895</v>
      </c>
      <c r="D186" s="243">
        <f>C$124*$M95</f>
        <v>0</v>
      </c>
      <c r="E186" s="204"/>
      <c r="F186" s="204"/>
      <c r="G186" s="204"/>
      <c r="H186" s="204"/>
      <c r="I186" s="204"/>
      <c r="J186" s="204"/>
      <c r="K186" s="204"/>
      <c r="L186" s="204"/>
      <c r="M186" s="204"/>
      <c r="N186" s="204"/>
      <c r="O186" s="204"/>
      <c r="P186" s="65"/>
    </row>
    <row r="187" spans="1:16" x14ac:dyDescent="0.2">
      <c r="A187" s="242" t="s">
        <v>703</v>
      </c>
      <c r="B187" s="243" t="s">
        <v>746</v>
      </c>
      <c r="C187" s="243">
        <f>B$125*$N94</f>
        <v>6766164.7465179209</v>
      </c>
      <c r="D187" s="243">
        <f>C$125*$N94</f>
        <v>773275.97103061946</v>
      </c>
      <c r="E187" s="204"/>
      <c r="F187" s="204"/>
      <c r="G187" s="204"/>
      <c r="H187" s="204"/>
      <c r="I187" s="204"/>
      <c r="J187" s="204"/>
      <c r="K187" s="204"/>
      <c r="L187" s="204"/>
      <c r="M187" s="204"/>
      <c r="N187" s="204"/>
      <c r="O187" s="204"/>
      <c r="P187" s="65"/>
    </row>
    <row r="188" spans="1:16" x14ac:dyDescent="0.2">
      <c r="A188" s="242" t="s">
        <v>703</v>
      </c>
      <c r="B188" s="243" t="s">
        <v>747</v>
      </c>
      <c r="C188" s="243">
        <f>B$125*$N95</f>
        <v>1983835.2534820784</v>
      </c>
      <c r="D188" s="243">
        <f>C$125*$N95</f>
        <v>226724.02896938039</v>
      </c>
      <c r="E188" s="204"/>
      <c r="F188" s="204"/>
      <c r="G188" s="204"/>
      <c r="H188" s="204"/>
      <c r="I188" s="204"/>
      <c r="J188" s="204"/>
      <c r="K188" s="204"/>
      <c r="L188" s="204"/>
      <c r="M188" s="204"/>
      <c r="N188" s="204"/>
      <c r="O188" s="204"/>
      <c r="P188" s="65"/>
    </row>
    <row r="189" spans="1:16" x14ac:dyDescent="0.2">
      <c r="A189" s="242" t="s">
        <v>704</v>
      </c>
      <c r="B189" s="243" t="s">
        <v>746</v>
      </c>
      <c r="C189" s="243">
        <f>B$126*$O94</f>
        <v>0</v>
      </c>
      <c r="D189" s="243">
        <f>C$126*$O94</f>
        <v>0</v>
      </c>
      <c r="E189" s="204"/>
      <c r="F189" s="204"/>
      <c r="G189" s="204"/>
      <c r="H189" s="204"/>
      <c r="I189" s="204"/>
      <c r="J189" s="204"/>
      <c r="K189" s="204"/>
      <c r="L189" s="204"/>
      <c r="M189" s="204"/>
      <c r="N189" s="204"/>
      <c r="O189" s="204"/>
      <c r="P189" s="65"/>
    </row>
    <row r="190" spans="1:16" x14ac:dyDescent="0.2">
      <c r="A190" s="242" t="s">
        <v>704</v>
      </c>
      <c r="B190" s="243" t="s">
        <v>747</v>
      </c>
      <c r="C190" s="243">
        <f>B$126*$O95</f>
        <v>0</v>
      </c>
      <c r="D190" s="243">
        <f>C$126*$O95</f>
        <v>0</v>
      </c>
      <c r="E190" s="204"/>
      <c r="F190" s="204"/>
      <c r="G190" s="204"/>
      <c r="H190" s="204"/>
      <c r="I190" s="204"/>
      <c r="J190" s="204"/>
      <c r="K190" s="204"/>
      <c r="L190" s="204"/>
      <c r="M190" s="204"/>
      <c r="N190" s="204"/>
      <c r="O190" s="204"/>
      <c r="P190" s="65"/>
    </row>
    <row r="191" spans="1:16" x14ac:dyDescent="0.2">
      <c r="A191" s="204"/>
      <c r="B191" s="204"/>
      <c r="C191" s="244">
        <f>SUM(C165:C190)</f>
        <v>363150000</v>
      </c>
      <c r="D191" s="244">
        <f>SUM(D165:D190)</f>
        <v>30750000</v>
      </c>
      <c r="E191" s="204"/>
      <c r="F191" s="204"/>
      <c r="G191" s="204"/>
      <c r="H191" s="204"/>
      <c r="I191" s="204"/>
      <c r="J191" s="204"/>
      <c r="K191" s="204"/>
      <c r="L191" s="204"/>
      <c r="M191" s="204"/>
      <c r="N191" s="204"/>
      <c r="O191" s="204"/>
      <c r="P191" s="65"/>
    </row>
    <row r="192" spans="1:16" x14ac:dyDescent="0.2">
      <c r="A192" s="204"/>
      <c r="B192" s="204"/>
      <c r="C192" s="204"/>
      <c r="D192" s="204"/>
      <c r="E192" s="204"/>
      <c r="F192" s="204"/>
      <c r="G192" s="204"/>
      <c r="H192" s="204"/>
      <c r="I192" s="204"/>
      <c r="J192" s="204"/>
      <c r="K192" s="204"/>
      <c r="L192" s="204"/>
      <c r="M192" s="204"/>
      <c r="N192" s="204"/>
      <c r="O192" s="204"/>
      <c r="P192" s="65"/>
    </row>
    <row r="193" spans="1:16" x14ac:dyDescent="0.2">
      <c r="A193" s="204"/>
      <c r="B193" s="204"/>
      <c r="C193" s="204"/>
      <c r="D193" s="204"/>
      <c r="E193" s="204"/>
      <c r="F193" s="204"/>
      <c r="G193" s="204"/>
      <c r="H193" s="204"/>
      <c r="I193" s="204"/>
      <c r="J193" s="204"/>
      <c r="K193" s="204"/>
      <c r="L193" s="204"/>
      <c r="M193" s="204"/>
      <c r="N193" s="204"/>
      <c r="O193" s="204"/>
      <c r="P193" s="65"/>
    </row>
    <row r="194" spans="1:16" ht="15" x14ac:dyDescent="0.25">
      <c r="A194" s="300"/>
      <c r="B194" s="300"/>
      <c r="C194" s="300"/>
      <c r="D194" s="300"/>
      <c r="E194" s="300"/>
      <c r="F194" s="300"/>
      <c r="G194" s="300"/>
      <c r="H194" s="300"/>
      <c r="I194" s="300"/>
      <c r="J194" s="300"/>
      <c r="K194" s="300"/>
      <c r="L194" s="300"/>
      <c r="M194" s="300"/>
      <c r="N194" s="300"/>
      <c r="O194" s="300"/>
      <c r="P194" s="64"/>
    </row>
  </sheetData>
  <mergeCells count="41">
    <mergeCell ref="A100:O109"/>
    <mergeCell ref="B111:O112"/>
    <mergeCell ref="B130:O131"/>
    <mergeCell ref="B162:O163"/>
    <mergeCell ref="A194:O194"/>
    <mergeCell ref="A99:O99"/>
    <mergeCell ref="B61:O62"/>
    <mergeCell ref="A63:A64"/>
    <mergeCell ref="B63:B64"/>
    <mergeCell ref="C63:E63"/>
    <mergeCell ref="F63:O63"/>
    <mergeCell ref="A77:A78"/>
    <mergeCell ref="B77:B78"/>
    <mergeCell ref="C77:E77"/>
    <mergeCell ref="F77:O77"/>
    <mergeCell ref="B90:O91"/>
    <mergeCell ref="A92:A93"/>
    <mergeCell ref="B92:B93"/>
    <mergeCell ref="C92:E92"/>
    <mergeCell ref="F92:O92"/>
    <mergeCell ref="A55:O58"/>
    <mergeCell ref="B34:O35"/>
    <mergeCell ref="A36:A37"/>
    <mergeCell ref="B36:B37"/>
    <mergeCell ref="C36:E36"/>
    <mergeCell ref="F36:O36"/>
    <mergeCell ref="B43:O46"/>
    <mergeCell ref="A47:A48"/>
    <mergeCell ref="B47:B48"/>
    <mergeCell ref="C47:E47"/>
    <mergeCell ref="F47:O47"/>
    <mergeCell ref="A54:O54"/>
    <mergeCell ref="A23:A24"/>
    <mergeCell ref="B23:B24"/>
    <mergeCell ref="C23:E23"/>
    <mergeCell ref="F23:O23"/>
    <mergeCell ref="A1:O1"/>
    <mergeCell ref="A2:O14"/>
    <mergeCell ref="A15:O15"/>
    <mergeCell ref="A16:O18"/>
    <mergeCell ref="B21:O22"/>
  </mergeCells>
  <hyperlinks>
    <hyperlink ref="B20" r:id="rId1" display="https://www150.statcan.gc.ca/t1/tbl1/en/tv.action?pid=3810028601" xr:uid="{A962AF05-3C54-4C60-B7AB-F5F913122A60}"/>
    <hyperlink ref="B60" r:id="rId2" display="https://apps.cer-rec.gc.ca/ftrppndc/dflt.aspx?GoCTemplateCulture=en-CA" xr:uid="{ED7E674D-3E22-4959-BEAD-29D700DBEACC}"/>
  </hyperlinks>
  <pageMargins left="0.7" right="0.7" top="0.75" bottom="0.75" header="0.3" footer="0.3"/>
  <pageSetup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365A5-BE34-4254-AFE6-D1BD062181EE}">
  <sheetPr>
    <tabColor theme="9" tint="-0.249977111117893"/>
  </sheetPr>
  <dimension ref="A1:P93"/>
  <sheetViews>
    <sheetView workbookViewId="0">
      <selection sqref="A1:O1"/>
    </sheetView>
  </sheetViews>
  <sheetFormatPr defaultColWidth="9.140625" defaultRowHeight="14.25" x14ac:dyDescent="0.2"/>
  <cols>
    <col min="1" max="1" width="11.140625" style="10" customWidth="1"/>
    <col min="2" max="2" width="14.140625" style="10" customWidth="1"/>
    <col min="3" max="3" width="20.85546875" style="10" customWidth="1"/>
    <col min="4" max="4" width="21.85546875" style="10" customWidth="1"/>
    <col min="5" max="6" width="11.140625" style="10" customWidth="1"/>
    <col min="7" max="9" width="15" style="10" customWidth="1"/>
    <col min="10" max="10" width="11.140625" style="10" customWidth="1"/>
    <col min="11" max="11" width="16.7109375" style="10" customWidth="1"/>
    <col min="12" max="15" width="11.140625" style="10" customWidth="1"/>
    <col min="16" max="16" width="3.5703125" style="10" customWidth="1"/>
    <col min="17" max="16384" width="9.140625" style="10"/>
  </cols>
  <sheetData>
    <row r="1" spans="1:16" ht="15" x14ac:dyDescent="0.25">
      <c r="A1" s="300" t="s">
        <v>750</v>
      </c>
      <c r="B1" s="300"/>
      <c r="C1" s="300"/>
      <c r="D1" s="300"/>
      <c r="E1" s="300"/>
      <c r="F1" s="300"/>
      <c r="G1" s="300"/>
      <c r="H1" s="300"/>
      <c r="I1" s="300"/>
      <c r="J1" s="300"/>
      <c r="K1" s="300"/>
      <c r="L1" s="300"/>
      <c r="M1" s="300"/>
      <c r="N1" s="300"/>
      <c r="O1" s="300"/>
      <c r="P1" s="64"/>
    </row>
    <row r="2" spans="1:16" ht="15" customHeight="1" x14ac:dyDescent="0.2">
      <c r="A2" s="312" t="s">
        <v>751</v>
      </c>
      <c r="B2" s="312"/>
      <c r="C2" s="312"/>
      <c r="D2" s="312"/>
      <c r="E2" s="312"/>
      <c r="F2" s="312"/>
      <c r="G2" s="312"/>
      <c r="H2" s="312"/>
      <c r="I2" s="312"/>
      <c r="J2" s="312"/>
      <c r="K2" s="312"/>
      <c r="L2" s="312"/>
      <c r="M2" s="312"/>
      <c r="N2" s="312"/>
      <c r="O2" s="312"/>
      <c r="P2" s="64"/>
    </row>
    <row r="3" spans="1:16" ht="15" customHeight="1" x14ac:dyDescent="0.2">
      <c r="A3" s="312"/>
      <c r="B3" s="312"/>
      <c r="C3" s="312"/>
      <c r="D3" s="312"/>
      <c r="E3" s="312"/>
      <c r="F3" s="312"/>
      <c r="G3" s="312"/>
      <c r="H3" s="312"/>
      <c r="I3" s="312"/>
      <c r="J3" s="312"/>
      <c r="K3" s="312"/>
      <c r="L3" s="312"/>
      <c r="M3" s="312"/>
      <c r="N3" s="312"/>
      <c r="O3" s="312"/>
      <c r="P3" s="64"/>
    </row>
    <row r="4" spans="1:16" ht="15" customHeight="1" x14ac:dyDescent="0.2">
      <c r="A4" s="312"/>
      <c r="B4" s="312"/>
      <c r="C4" s="312"/>
      <c r="D4" s="312"/>
      <c r="E4" s="312"/>
      <c r="F4" s="312"/>
      <c r="G4" s="312"/>
      <c r="H4" s="312"/>
      <c r="I4" s="312"/>
      <c r="J4" s="312"/>
      <c r="K4" s="312"/>
      <c r="L4" s="312"/>
      <c r="M4" s="312"/>
      <c r="N4" s="312"/>
      <c r="O4" s="312"/>
      <c r="P4" s="64"/>
    </row>
    <row r="5" spans="1:16" ht="15" customHeight="1" x14ac:dyDescent="0.2">
      <c r="A5" s="312"/>
      <c r="B5" s="312"/>
      <c r="C5" s="312"/>
      <c r="D5" s="312"/>
      <c r="E5" s="312"/>
      <c r="F5" s="312"/>
      <c r="G5" s="312"/>
      <c r="H5" s="312"/>
      <c r="I5" s="312"/>
      <c r="J5" s="312"/>
      <c r="K5" s="312"/>
      <c r="L5" s="312"/>
      <c r="M5" s="312"/>
      <c r="N5" s="312"/>
      <c r="O5" s="312"/>
      <c r="P5" s="64"/>
    </row>
    <row r="6" spans="1:16" ht="15" customHeight="1" x14ac:dyDescent="0.2">
      <c r="A6" s="312"/>
      <c r="B6" s="312"/>
      <c r="C6" s="312"/>
      <c r="D6" s="312"/>
      <c r="E6" s="312"/>
      <c r="F6" s="312"/>
      <c r="G6" s="312"/>
      <c r="H6" s="312"/>
      <c r="I6" s="312"/>
      <c r="J6" s="312"/>
      <c r="K6" s="312"/>
      <c r="L6" s="312"/>
      <c r="M6" s="312"/>
      <c r="N6" s="312"/>
      <c r="O6" s="312"/>
      <c r="P6" s="64"/>
    </row>
    <row r="7" spans="1:16" ht="15" customHeight="1" x14ac:dyDescent="0.2">
      <c r="A7" s="312"/>
      <c r="B7" s="312"/>
      <c r="C7" s="312"/>
      <c r="D7" s="312"/>
      <c r="E7" s="312"/>
      <c r="F7" s="312"/>
      <c r="G7" s="312"/>
      <c r="H7" s="312"/>
      <c r="I7" s="312"/>
      <c r="J7" s="312"/>
      <c r="K7" s="312"/>
      <c r="L7" s="312"/>
      <c r="M7" s="312"/>
      <c r="N7" s="312"/>
      <c r="O7" s="312"/>
      <c r="P7" s="64"/>
    </row>
    <row r="8" spans="1:16" ht="15" customHeight="1" x14ac:dyDescent="0.2">
      <c r="A8" s="312"/>
      <c r="B8" s="312"/>
      <c r="C8" s="312"/>
      <c r="D8" s="312"/>
      <c r="E8" s="312"/>
      <c r="F8" s="312"/>
      <c r="G8" s="312"/>
      <c r="H8" s="312"/>
      <c r="I8" s="312"/>
      <c r="J8" s="312"/>
      <c r="K8" s="312"/>
      <c r="L8" s="312"/>
      <c r="M8" s="312"/>
      <c r="N8" s="312"/>
      <c r="O8" s="312"/>
      <c r="P8" s="64"/>
    </row>
    <row r="9" spans="1:16" ht="15" customHeight="1" x14ac:dyDescent="0.2">
      <c r="A9" s="312"/>
      <c r="B9" s="312"/>
      <c r="C9" s="312"/>
      <c r="D9" s="312"/>
      <c r="E9" s="312"/>
      <c r="F9" s="312"/>
      <c r="G9" s="312"/>
      <c r="H9" s="312"/>
      <c r="I9" s="312"/>
      <c r="J9" s="312"/>
      <c r="K9" s="312"/>
      <c r="L9" s="312"/>
      <c r="M9" s="312"/>
      <c r="N9" s="312"/>
      <c r="O9" s="312"/>
      <c r="P9" s="64"/>
    </row>
    <row r="10" spans="1:16" ht="15" customHeight="1" x14ac:dyDescent="0.2">
      <c r="A10" s="312"/>
      <c r="B10" s="312"/>
      <c r="C10" s="312"/>
      <c r="D10" s="312"/>
      <c r="E10" s="312"/>
      <c r="F10" s="312"/>
      <c r="G10" s="312"/>
      <c r="H10" s="312"/>
      <c r="I10" s="312"/>
      <c r="J10" s="312"/>
      <c r="K10" s="312"/>
      <c r="L10" s="312"/>
      <c r="M10" s="312"/>
      <c r="N10" s="312"/>
      <c r="O10" s="312"/>
      <c r="P10" s="64"/>
    </row>
    <row r="11" spans="1:16" ht="15" customHeight="1" x14ac:dyDescent="0.2">
      <c r="A11" s="312"/>
      <c r="B11" s="312"/>
      <c r="C11" s="312"/>
      <c r="D11" s="312"/>
      <c r="E11" s="312"/>
      <c r="F11" s="312"/>
      <c r="G11" s="312"/>
      <c r="H11" s="312"/>
      <c r="I11" s="312"/>
      <c r="J11" s="312"/>
      <c r="K11" s="312"/>
      <c r="L11" s="312"/>
      <c r="M11" s="312"/>
      <c r="N11" s="312"/>
      <c r="O11" s="312"/>
      <c r="P11" s="64"/>
    </row>
    <row r="12" spans="1:16" ht="15" customHeight="1" x14ac:dyDescent="0.2">
      <c r="A12" s="312"/>
      <c r="B12" s="312"/>
      <c r="C12" s="312"/>
      <c r="D12" s="312"/>
      <c r="E12" s="312"/>
      <c r="F12" s="312"/>
      <c r="G12" s="312"/>
      <c r="H12" s="312"/>
      <c r="I12" s="312"/>
      <c r="J12" s="312"/>
      <c r="K12" s="312"/>
      <c r="L12" s="312"/>
      <c r="M12" s="312"/>
      <c r="N12" s="312"/>
      <c r="O12" s="312"/>
      <c r="P12" s="64"/>
    </row>
    <row r="13" spans="1:16" ht="15" customHeight="1" x14ac:dyDescent="0.2">
      <c r="A13" s="312"/>
      <c r="B13" s="312"/>
      <c r="C13" s="312"/>
      <c r="D13" s="312"/>
      <c r="E13" s="312"/>
      <c r="F13" s="312"/>
      <c r="G13" s="312"/>
      <c r="H13" s="312"/>
      <c r="I13" s="312"/>
      <c r="J13" s="312"/>
      <c r="K13" s="312"/>
      <c r="L13" s="312"/>
      <c r="M13" s="312"/>
      <c r="N13" s="312"/>
      <c r="O13" s="312"/>
      <c r="P13" s="64"/>
    </row>
    <row r="14" spans="1:16" ht="15" customHeight="1" x14ac:dyDescent="0.2">
      <c r="A14" s="312"/>
      <c r="B14" s="312"/>
      <c r="C14" s="312"/>
      <c r="D14" s="312"/>
      <c r="E14" s="312"/>
      <c r="F14" s="312"/>
      <c r="G14" s="312"/>
      <c r="H14" s="312"/>
      <c r="I14" s="312"/>
      <c r="J14" s="312"/>
      <c r="K14" s="312"/>
      <c r="L14" s="312"/>
      <c r="M14" s="312"/>
      <c r="N14" s="312"/>
      <c r="O14" s="312"/>
      <c r="P14" s="64"/>
    </row>
    <row r="15" spans="1:16" ht="15" x14ac:dyDescent="0.25">
      <c r="A15" s="300" t="s">
        <v>752</v>
      </c>
      <c r="B15" s="300"/>
      <c r="C15" s="300"/>
      <c r="D15" s="300"/>
      <c r="E15" s="300"/>
      <c r="F15" s="300"/>
      <c r="G15" s="300"/>
      <c r="H15" s="300"/>
      <c r="I15" s="300"/>
      <c r="J15" s="300"/>
      <c r="K15" s="300"/>
      <c r="L15" s="300"/>
      <c r="M15" s="300"/>
      <c r="N15" s="300"/>
      <c r="O15" s="300"/>
      <c r="P15" s="64"/>
    </row>
    <row r="16" spans="1:16" ht="15" customHeight="1" x14ac:dyDescent="0.2">
      <c r="A16" s="313" t="s">
        <v>753</v>
      </c>
      <c r="B16" s="313"/>
      <c r="C16" s="313"/>
      <c r="D16" s="313"/>
      <c r="E16" s="313"/>
      <c r="F16" s="313"/>
      <c r="G16" s="313"/>
      <c r="H16" s="313"/>
      <c r="I16" s="313"/>
      <c r="J16" s="313"/>
      <c r="K16" s="313"/>
      <c r="L16" s="313"/>
      <c r="M16" s="313"/>
      <c r="N16" s="313"/>
      <c r="O16" s="313"/>
      <c r="P16" s="64"/>
    </row>
    <row r="17" spans="1:16" ht="15" customHeight="1" x14ac:dyDescent="0.2">
      <c r="A17" s="313"/>
      <c r="B17" s="313"/>
      <c r="C17" s="313"/>
      <c r="D17" s="313"/>
      <c r="E17" s="313"/>
      <c r="F17" s="313"/>
      <c r="G17" s="313"/>
      <c r="H17" s="313"/>
      <c r="I17" s="313"/>
      <c r="J17" s="313"/>
      <c r="K17" s="313"/>
      <c r="L17" s="313"/>
      <c r="M17" s="313"/>
      <c r="N17" s="313"/>
      <c r="O17" s="313"/>
      <c r="P17" s="64"/>
    </row>
    <row r="18" spans="1:16" x14ac:dyDescent="0.2">
      <c r="A18" s="313"/>
      <c r="B18" s="313"/>
      <c r="C18" s="313"/>
      <c r="D18" s="313"/>
      <c r="E18" s="313"/>
      <c r="F18" s="313"/>
      <c r="G18" s="313"/>
      <c r="H18" s="313"/>
      <c r="I18" s="313"/>
      <c r="J18" s="313"/>
      <c r="K18" s="313"/>
      <c r="L18" s="313"/>
      <c r="M18" s="313"/>
      <c r="N18" s="313"/>
      <c r="O18" s="313"/>
      <c r="P18" s="64"/>
    </row>
    <row r="19" spans="1:16" ht="45" x14ac:dyDescent="0.2">
      <c r="A19" s="67" t="s">
        <v>754</v>
      </c>
      <c r="B19" s="67" t="s">
        <v>755</v>
      </c>
      <c r="C19" s="67" t="s">
        <v>756</v>
      </c>
      <c r="D19" s="67" t="s">
        <v>757</v>
      </c>
      <c r="E19" s="67" t="s">
        <v>758</v>
      </c>
      <c r="F19" s="67" t="s">
        <v>742</v>
      </c>
      <c r="G19" s="67" t="s">
        <v>759</v>
      </c>
      <c r="H19" s="245" t="s">
        <v>760</v>
      </c>
      <c r="I19" s="246" t="s">
        <v>761</v>
      </c>
      <c r="J19" s="189"/>
      <c r="K19" s="189"/>
      <c r="L19" s="189"/>
      <c r="M19" s="189"/>
      <c r="N19" s="189"/>
      <c r="O19" s="189"/>
      <c r="P19" s="64"/>
    </row>
    <row r="20" spans="1:16" s="37" customFormat="1" ht="28.5" x14ac:dyDescent="0.2">
      <c r="A20" s="247" t="s">
        <v>762</v>
      </c>
      <c r="B20" s="248" t="s">
        <v>763</v>
      </c>
      <c r="C20" s="248" t="s">
        <v>764</v>
      </c>
      <c r="D20" s="248" t="s">
        <v>765</v>
      </c>
      <c r="E20" s="248">
        <v>7500000</v>
      </c>
      <c r="F20" s="248">
        <v>0</v>
      </c>
      <c r="G20" s="248">
        <v>10000000</v>
      </c>
      <c r="H20" s="249">
        <f>E20/G20</f>
        <v>0.75</v>
      </c>
      <c r="I20" s="250">
        <v>1974</v>
      </c>
      <c r="J20" s="189"/>
      <c r="K20" s="189"/>
      <c r="L20" s="189"/>
      <c r="M20" s="189"/>
      <c r="N20" s="189"/>
      <c r="O20" s="189"/>
      <c r="P20" s="218"/>
    </row>
    <row r="21" spans="1:16" x14ac:dyDescent="0.2">
      <c r="A21" s="189"/>
      <c r="B21" s="189"/>
      <c r="C21" s="189"/>
      <c r="D21" s="189"/>
      <c r="E21" s="189"/>
      <c r="F21" s="189"/>
      <c r="G21" s="189"/>
      <c r="H21" s="189"/>
      <c r="I21" s="189"/>
      <c r="J21" s="189"/>
      <c r="K21" s="189"/>
      <c r="L21" s="189"/>
      <c r="M21" s="189"/>
      <c r="N21" s="189"/>
      <c r="O21" s="189"/>
      <c r="P21" s="64"/>
    </row>
    <row r="22" spans="1:16" ht="15" customHeight="1" x14ac:dyDescent="0.2">
      <c r="A22" s="313" t="s">
        <v>766</v>
      </c>
      <c r="B22" s="313"/>
      <c r="C22" s="313"/>
      <c r="D22" s="313"/>
      <c r="E22" s="313"/>
      <c r="F22" s="313"/>
      <c r="G22" s="313"/>
      <c r="H22" s="313"/>
      <c r="I22" s="313"/>
      <c r="J22" s="313"/>
      <c r="K22" s="313"/>
      <c r="L22" s="313"/>
      <c r="M22" s="313"/>
      <c r="N22" s="313"/>
      <c r="O22" s="313"/>
      <c r="P22" s="64"/>
    </row>
    <row r="23" spans="1:16" ht="15" customHeight="1" x14ac:dyDescent="0.2">
      <c r="A23" s="313"/>
      <c r="B23" s="313"/>
      <c r="C23" s="313"/>
      <c r="D23" s="313"/>
      <c r="E23" s="313"/>
      <c r="F23" s="313"/>
      <c r="G23" s="313"/>
      <c r="H23" s="313"/>
      <c r="I23" s="313"/>
      <c r="J23" s="313"/>
      <c r="K23" s="313"/>
      <c r="L23" s="313"/>
      <c r="M23" s="313"/>
      <c r="N23" s="313"/>
      <c r="O23" s="313"/>
      <c r="P23" s="64"/>
    </row>
    <row r="24" spans="1:16" ht="15" customHeight="1" x14ac:dyDescent="0.2">
      <c r="A24" s="313"/>
      <c r="B24" s="313"/>
      <c r="C24" s="313"/>
      <c r="D24" s="313"/>
      <c r="E24" s="313"/>
      <c r="F24" s="313"/>
      <c r="G24" s="313"/>
      <c r="H24" s="313"/>
      <c r="I24" s="313"/>
      <c r="J24" s="313"/>
      <c r="K24" s="313"/>
      <c r="L24" s="313"/>
      <c r="M24" s="313"/>
      <c r="N24" s="313"/>
      <c r="O24" s="313"/>
      <c r="P24" s="64"/>
    </row>
    <row r="25" spans="1:16" ht="15" customHeight="1" x14ac:dyDescent="0.2">
      <c r="A25" s="313"/>
      <c r="B25" s="313"/>
      <c r="C25" s="313"/>
      <c r="D25" s="313"/>
      <c r="E25" s="313"/>
      <c r="F25" s="313"/>
      <c r="G25" s="313"/>
      <c r="H25" s="313"/>
      <c r="I25" s="313"/>
      <c r="J25" s="313"/>
      <c r="K25" s="313"/>
      <c r="L25" s="313"/>
      <c r="M25" s="313"/>
      <c r="N25" s="313"/>
      <c r="O25" s="313"/>
      <c r="P25" s="64"/>
    </row>
    <row r="26" spans="1:16" x14ac:dyDescent="0.2">
      <c r="A26" s="313"/>
      <c r="B26" s="313"/>
      <c r="C26" s="313"/>
      <c r="D26" s="313"/>
      <c r="E26" s="313"/>
      <c r="F26" s="313"/>
      <c r="G26" s="313"/>
      <c r="H26" s="313"/>
      <c r="I26" s="313"/>
      <c r="J26" s="313"/>
      <c r="K26" s="313"/>
      <c r="L26" s="313"/>
      <c r="M26" s="313"/>
      <c r="N26" s="313"/>
      <c r="O26" s="313"/>
      <c r="P26" s="64"/>
    </row>
    <row r="27" spans="1:16" ht="15" x14ac:dyDescent="0.25">
      <c r="A27" s="300" t="s">
        <v>767</v>
      </c>
      <c r="B27" s="300"/>
      <c r="C27" s="300"/>
      <c r="D27" s="300"/>
      <c r="E27" s="300"/>
      <c r="F27" s="300"/>
      <c r="G27" s="300"/>
      <c r="H27" s="300"/>
      <c r="I27" s="300"/>
      <c r="J27" s="300"/>
      <c r="K27" s="300"/>
      <c r="L27" s="300"/>
      <c r="M27" s="300"/>
      <c r="N27" s="300"/>
      <c r="O27" s="300"/>
      <c r="P27" s="64"/>
    </row>
    <row r="28" spans="1:16" ht="15" customHeight="1" x14ac:dyDescent="0.2">
      <c r="A28" s="313" t="s">
        <v>768</v>
      </c>
      <c r="B28" s="313"/>
      <c r="C28" s="313"/>
      <c r="D28" s="313"/>
      <c r="E28" s="313"/>
      <c r="F28" s="313"/>
      <c r="G28" s="313"/>
      <c r="H28" s="313"/>
      <c r="I28" s="313"/>
      <c r="J28" s="313"/>
      <c r="K28" s="313"/>
      <c r="L28" s="313"/>
      <c r="M28" s="313"/>
      <c r="N28" s="313"/>
      <c r="O28" s="313"/>
      <c r="P28" s="64"/>
    </row>
    <row r="29" spans="1:16" ht="15" customHeight="1" x14ac:dyDescent="0.2">
      <c r="A29" s="313"/>
      <c r="B29" s="313"/>
      <c r="C29" s="313"/>
      <c r="D29" s="313"/>
      <c r="E29" s="313"/>
      <c r="F29" s="313"/>
      <c r="G29" s="313"/>
      <c r="H29" s="313"/>
      <c r="I29" s="313"/>
      <c r="J29" s="313"/>
      <c r="K29" s="313"/>
      <c r="L29" s="313"/>
      <c r="M29" s="313"/>
      <c r="N29" s="313"/>
      <c r="O29" s="313"/>
      <c r="P29" s="64"/>
    </row>
    <row r="30" spans="1:16" x14ac:dyDescent="0.2">
      <c r="A30" s="313"/>
      <c r="B30" s="313"/>
      <c r="C30" s="313"/>
      <c r="D30" s="313"/>
      <c r="E30" s="313"/>
      <c r="F30" s="313"/>
      <c r="G30" s="313"/>
      <c r="H30" s="313"/>
      <c r="I30" s="313"/>
      <c r="J30" s="313"/>
      <c r="K30" s="313"/>
      <c r="L30" s="313"/>
      <c r="M30" s="313"/>
      <c r="N30" s="313"/>
      <c r="O30" s="313"/>
      <c r="P30" s="64"/>
    </row>
    <row r="31" spans="1:16" ht="45" x14ac:dyDescent="0.2">
      <c r="A31" s="67" t="s">
        <v>754</v>
      </c>
      <c r="B31" s="67" t="s">
        <v>755</v>
      </c>
      <c r="C31" s="67" t="s">
        <v>756</v>
      </c>
      <c r="D31" s="67" t="s">
        <v>757</v>
      </c>
      <c r="E31" s="67" t="s">
        <v>758</v>
      </c>
      <c r="F31" s="67" t="s">
        <v>742</v>
      </c>
      <c r="G31" s="67" t="s">
        <v>759</v>
      </c>
      <c r="H31" s="245" t="s">
        <v>760</v>
      </c>
      <c r="I31" s="245" t="s">
        <v>769</v>
      </c>
      <c r="J31" s="245" t="s">
        <v>770</v>
      </c>
      <c r="K31" s="189"/>
      <c r="L31" s="189"/>
      <c r="M31" s="189"/>
      <c r="N31" s="189"/>
      <c r="O31" s="189"/>
      <c r="P31" s="64"/>
    </row>
    <row r="32" spans="1:16" s="37" customFormat="1" ht="28.5" x14ac:dyDescent="0.2">
      <c r="A32" s="247" t="str">
        <f t="shared" ref="A32:H32" si="0">A20</f>
        <v>ABC_001</v>
      </c>
      <c r="B32" s="248" t="str">
        <f t="shared" si="0"/>
        <v>Mortgage</v>
      </c>
      <c r="C32" s="248" t="str">
        <f t="shared" si="0"/>
        <v>Commercial property</v>
      </c>
      <c r="D32" s="248" t="str">
        <f t="shared" si="0"/>
        <v>255 Albert St, Ottawa, ON K1P 6A9</v>
      </c>
      <c r="E32" s="248">
        <f t="shared" si="0"/>
        <v>7500000</v>
      </c>
      <c r="F32" s="248">
        <f t="shared" si="0"/>
        <v>0</v>
      </c>
      <c r="G32" s="248">
        <f t="shared" si="0"/>
        <v>10000000</v>
      </c>
      <c r="H32" s="249">
        <f t="shared" si="0"/>
        <v>0.75</v>
      </c>
      <c r="I32" s="251">
        <v>45.419798</v>
      </c>
      <c r="J32" s="251">
        <v>-75.701158000000007</v>
      </c>
      <c r="K32" s="189"/>
      <c r="L32" s="189"/>
      <c r="M32" s="189"/>
      <c r="N32" s="189"/>
      <c r="O32" s="189"/>
      <c r="P32" s="218"/>
    </row>
    <row r="33" spans="1:16" x14ac:dyDescent="0.2">
      <c r="A33" s="189"/>
      <c r="B33" s="189"/>
      <c r="C33" s="189"/>
      <c r="D33" s="189"/>
      <c r="E33" s="189"/>
      <c r="F33" s="189"/>
      <c r="G33" s="189"/>
      <c r="H33" s="189"/>
      <c r="I33" s="189"/>
      <c r="J33" s="189"/>
      <c r="K33" s="189"/>
      <c r="L33" s="189"/>
      <c r="M33" s="189"/>
      <c r="N33" s="189"/>
      <c r="O33" s="189"/>
      <c r="P33" s="64"/>
    </row>
    <row r="34" spans="1:16" ht="15" x14ac:dyDescent="0.25">
      <c r="A34" s="300" t="s">
        <v>771</v>
      </c>
      <c r="B34" s="300"/>
      <c r="C34" s="300"/>
      <c r="D34" s="300"/>
      <c r="E34" s="300"/>
      <c r="F34" s="300"/>
      <c r="G34" s="300"/>
      <c r="H34" s="300"/>
      <c r="I34" s="300"/>
      <c r="J34" s="300"/>
      <c r="K34" s="300"/>
      <c r="L34" s="300"/>
      <c r="M34" s="300"/>
      <c r="N34" s="300"/>
      <c r="O34" s="300"/>
      <c r="P34" s="64"/>
    </row>
    <row r="35" spans="1:16" ht="15" customHeight="1" x14ac:dyDescent="0.2">
      <c r="A35" s="313" t="s">
        <v>772</v>
      </c>
      <c r="B35" s="313"/>
      <c r="C35" s="313"/>
      <c r="D35" s="313"/>
      <c r="E35" s="313"/>
      <c r="F35" s="313"/>
      <c r="G35" s="313"/>
      <c r="H35" s="313"/>
      <c r="I35" s="313"/>
      <c r="J35" s="313"/>
      <c r="K35" s="313"/>
      <c r="L35" s="313"/>
      <c r="M35" s="313"/>
      <c r="N35" s="313"/>
      <c r="O35" s="313"/>
      <c r="P35" s="64"/>
    </row>
    <row r="36" spans="1:16" ht="15" customHeight="1" x14ac:dyDescent="0.2">
      <c r="A36" s="313"/>
      <c r="B36" s="313"/>
      <c r="C36" s="313"/>
      <c r="D36" s="313"/>
      <c r="E36" s="313"/>
      <c r="F36" s="313"/>
      <c r="G36" s="313"/>
      <c r="H36" s="313"/>
      <c r="I36" s="313"/>
      <c r="J36" s="313"/>
      <c r="K36" s="313"/>
      <c r="L36" s="313"/>
      <c r="M36" s="313"/>
      <c r="N36" s="313"/>
      <c r="O36" s="313"/>
      <c r="P36" s="64"/>
    </row>
    <row r="37" spans="1:16" ht="15" customHeight="1" x14ac:dyDescent="0.2">
      <c r="A37" s="313"/>
      <c r="B37" s="313"/>
      <c r="C37" s="313"/>
      <c r="D37" s="313"/>
      <c r="E37" s="313"/>
      <c r="F37" s="313"/>
      <c r="G37" s="313"/>
      <c r="H37" s="313"/>
      <c r="I37" s="313"/>
      <c r="J37" s="313"/>
      <c r="K37" s="313"/>
      <c r="L37" s="313"/>
      <c r="M37" s="313"/>
      <c r="N37" s="313"/>
      <c r="O37" s="313"/>
      <c r="P37" s="64"/>
    </row>
    <row r="38" spans="1:16" ht="15" customHeight="1" x14ac:dyDescent="0.2">
      <c r="A38" s="313"/>
      <c r="B38" s="313"/>
      <c r="C38" s="313"/>
      <c r="D38" s="313"/>
      <c r="E38" s="313"/>
      <c r="F38" s="313"/>
      <c r="G38" s="313"/>
      <c r="H38" s="313"/>
      <c r="I38" s="313"/>
      <c r="J38" s="313"/>
      <c r="K38" s="313"/>
      <c r="L38" s="313"/>
      <c r="M38" s="313"/>
      <c r="N38" s="313"/>
      <c r="O38" s="313"/>
      <c r="P38" s="64"/>
    </row>
    <row r="39" spans="1:16" ht="15" customHeight="1" x14ac:dyDescent="0.2">
      <c r="A39" s="313"/>
      <c r="B39" s="313"/>
      <c r="C39" s="313"/>
      <c r="D39" s="313"/>
      <c r="E39" s="313"/>
      <c r="F39" s="313"/>
      <c r="G39" s="313"/>
      <c r="H39" s="313"/>
      <c r="I39" s="313"/>
      <c r="J39" s="313"/>
      <c r="K39" s="313"/>
      <c r="L39" s="313"/>
      <c r="M39" s="313"/>
      <c r="N39" s="313"/>
      <c r="O39" s="313"/>
      <c r="P39" s="64"/>
    </row>
    <row r="40" spans="1:16" ht="15" customHeight="1" x14ac:dyDescent="0.2">
      <c r="A40" s="313"/>
      <c r="B40" s="313"/>
      <c r="C40" s="313"/>
      <c r="D40" s="313"/>
      <c r="E40" s="313"/>
      <c r="F40" s="313"/>
      <c r="G40" s="313"/>
      <c r="H40" s="313"/>
      <c r="I40" s="313"/>
      <c r="J40" s="313"/>
      <c r="K40" s="313"/>
      <c r="L40" s="313"/>
      <c r="M40" s="313"/>
      <c r="N40" s="313"/>
      <c r="O40" s="313"/>
      <c r="P40" s="64"/>
    </row>
    <row r="41" spans="1:16" ht="15" customHeight="1" x14ac:dyDescent="0.2">
      <c r="A41" s="313"/>
      <c r="B41" s="313"/>
      <c r="C41" s="313"/>
      <c r="D41" s="313"/>
      <c r="E41" s="313"/>
      <c r="F41" s="313"/>
      <c r="G41" s="313"/>
      <c r="H41" s="313"/>
      <c r="I41" s="313"/>
      <c r="J41" s="313"/>
      <c r="K41" s="313"/>
      <c r="L41" s="313"/>
      <c r="M41" s="313"/>
      <c r="N41" s="313"/>
      <c r="O41" s="313"/>
      <c r="P41" s="64"/>
    </row>
    <row r="42" spans="1:16" ht="15" customHeight="1" x14ac:dyDescent="0.2">
      <c r="A42" s="313"/>
      <c r="B42" s="313"/>
      <c r="C42" s="313"/>
      <c r="D42" s="313"/>
      <c r="E42" s="313"/>
      <c r="F42" s="313"/>
      <c r="G42" s="313"/>
      <c r="H42" s="313"/>
      <c r="I42" s="313"/>
      <c r="J42" s="313"/>
      <c r="K42" s="313"/>
      <c r="L42" s="313"/>
      <c r="M42" s="313"/>
      <c r="N42" s="313"/>
      <c r="O42" s="313"/>
      <c r="P42" s="64"/>
    </row>
    <row r="43" spans="1:16" ht="15" customHeight="1" x14ac:dyDescent="0.2">
      <c r="A43" s="313"/>
      <c r="B43" s="313"/>
      <c r="C43" s="313"/>
      <c r="D43" s="313"/>
      <c r="E43" s="313"/>
      <c r="F43" s="313"/>
      <c r="G43" s="313"/>
      <c r="H43" s="313"/>
      <c r="I43" s="313"/>
      <c r="J43" s="313"/>
      <c r="K43" s="313"/>
      <c r="L43" s="313"/>
      <c r="M43" s="313"/>
      <c r="N43" s="313"/>
      <c r="O43" s="313"/>
      <c r="P43" s="64"/>
    </row>
    <row r="44" spans="1:16" ht="15" customHeight="1" x14ac:dyDescent="0.2">
      <c r="A44" s="313"/>
      <c r="B44" s="313"/>
      <c r="C44" s="313"/>
      <c r="D44" s="313"/>
      <c r="E44" s="313"/>
      <c r="F44" s="313"/>
      <c r="G44" s="313"/>
      <c r="H44" s="313"/>
      <c r="I44" s="313"/>
      <c r="J44" s="313"/>
      <c r="K44" s="313"/>
      <c r="L44" s="313"/>
      <c r="M44" s="313"/>
      <c r="N44" s="313"/>
      <c r="O44" s="313"/>
      <c r="P44" s="64"/>
    </row>
    <row r="45" spans="1:16" ht="15" customHeight="1" x14ac:dyDescent="0.2">
      <c r="A45" s="313"/>
      <c r="B45" s="313"/>
      <c r="C45" s="313"/>
      <c r="D45" s="313"/>
      <c r="E45" s="313"/>
      <c r="F45" s="313"/>
      <c r="G45" s="313"/>
      <c r="H45" s="313"/>
      <c r="I45" s="313"/>
      <c r="J45" s="313"/>
      <c r="K45" s="313"/>
      <c r="L45" s="313"/>
      <c r="M45" s="313"/>
      <c r="N45" s="313"/>
      <c r="O45" s="313"/>
      <c r="P45" s="64"/>
    </row>
    <row r="46" spans="1:16" ht="15" customHeight="1" x14ac:dyDescent="0.2">
      <c r="A46" s="313"/>
      <c r="B46" s="313"/>
      <c r="C46" s="313"/>
      <c r="D46" s="313"/>
      <c r="E46" s="313"/>
      <c r="F46" s="313"/>
      <c r="G46" s="313"/>
      <c r="H46" s="313"/>
      <c r="I46" s="313"/>
      <c r="J46" s="313"/>
      <c r="K46" s="313"/>
      <c r="L46" s="313"/>
      <c r="M46" s="313"/>
      <c r="N46" s="313"/>
      <c r="O46" s="313"/>
      <c r="P46" s="64"/>
    </row>
    <row r="47" spans="1:16" ht="15" customHeight="1" x14ac:dyDescent="0.2">
      <c r="A47" s="313"/>
      <c r="B47" s="313"/>
      <c r="C47" s="313"/>
      <c r="D47" s="313"/>
      <c r="E47" s="313"/>
      <c r="F47" s="313"/>
      <c r="G47" s="313"/>
      <c r="H47" s="313"/>
      <c r="I47" s="313"/>
      <c r="J47" s="313"/>
      <c r="K47" s="313"/>
      <c r="L47" s="313"/>
      <c r="M47" s="313"/>
      <c r="N47" s="313"/>
      <c r="O47" s="313"/>
      <c r="P47" s="64"/>
    </row>
    <row r="48" spans="1:16" ht="15" customHeight="1" x14ac:dyDescent="0.2">
      <c r="A48" s="313"/>
      <c r="B48" s="313"/>
      <c r="C48" s="313"/>
      <c r="D48" s="313"/>
      <c r="E48" s="313"/>
      <c r="F48" s="313"/>
      <c r="G48" s="313"/>
      <c r="H48" s="313"/>
      <c r="I48" s="313"/>
      <c r="J48" s="313"/>
      <c r="K48" s="313"/>
      <c r="L48" s="313"/>
      <c r="M48" s="313"/>
      <c r="N48" s="313"/>
      <c r="O48" s="313"/>
      <c r="P48" s="64"/>
    </row>
    <row r="49" spans="1:16" ht="15" customHeight="1" x14ac:dyDescent="0.2">
      <c r="A49" s="313"/>
      <c r="B49" s="313"/>
      <c r="C49" s="313"/>
      <c r="D49" s="313"/>
      <c r="E49" s="313"/>
      <c r="F49" s="313"/>
      <c r="G49" s="313"/>
      <c r="H49" s="313"/>
      <c r="I49" s="313"/>
      <c r="J49" s="313"/>
      <c r="K49" s="313"/>
      <c r="L49" s="313"/>
      <c r="M49" s="313"/>
      <c r="N49" s="313"/>
      <c r="O49" s="313"/>
      <c r="P49" s="64"/>
    </row>
    <row r="50" spans="1:16" ht="15" customHeight="1" x14ac:dyDescent="0.2">
      <c r="A50" s="392" t="s">
        <v>773</v>
      </c>
      <c r="B50" s="392"/>
      <c r="C50" s="392"/>
      <c r="D50" s="392"/>
      <c r="E50" s="392"/>
      <c r="F50" s="392"/>
      <c r="G50" s="392"/>
      <c r="H50" s="189"/>
      <c r="I50" s="189"/>
      <c r="J50" s="189"/>
      <c r="K50" s="189"/>
      <c r="L50" s="189"/>
      <c r="M50" s="189"/>
      <c r="N50" s="189"/>
      <c r="O50" s="189"/>
      <c r="P50" s="64"/>
    </row>
    <row r="51" spans="1:16" ht="15" customHeight="1" x14ac:dyDescent="0.2">
      <c r="A51" s="392"/>
      <c r="B51" s="392"/>
      <c r="C51" s="392"/>
      <c r="D51" s="392"/>
      <c r="E51" s="392"/>
      <c r="F51" s="392"/>
      <c r="G51" s="392"/>
      <c r="H51" s="189"/>
      <c r="I51" s="189"/>
      <c r="J51" s="189"/>
      <c r="K51" s="189"/>
      <c r="L51" s="189"/>
      <c r="M51" s="189"/>
      <c r="N51" s="189"/>
      <c r="O51" s="189"/>
      <c r="P51" s="64"/>
    </row>
    <row r="52" spans="1:16" ht="15" customHeight="1" x14ac:dyDescent="0.2">
      <c r="A52" s="392"/>
      <c r="B52" s="392"/>
      <c r="C52" s="392"/>
      <c r="D52" s="392"/>
      <c r="E52" s="392"/>
      <c r="F52" s="392"/>
      <c r="G52" s="392"/>
      <c r="H52" s="189"/>
      <c r="I52" s="189"/>
      <c r="J52" s="189"/>
      <c r="K52" s="189"/>
      <c r="L52" s="189"/>
      <c r="M52" s="189"/>
      <c r="N52" s="189"/>
      <c r="O52" s="189"/>
      <c r="P52" s="64"/>
    </row>
    <row r="53" spans="1:16" ht="15" customHeight="1" x14ac:dyDescent="0.2">
      <c r="A53" s="392"/>
      <c r="B53" s="392"/>
      <c r="C53" s="392"/>
      <c r="D53" s="392"/>
      <c r="E53" s="392"/>
      <c r="F53" s="392"/>
      <c r="G53" s="392"/>
      <c r="H53" s="189"/>
      <c r="I53" s="189"/>
      <c r="J53" s="189"/>
      <c r="K53" s="189"/>
      <c r="L53" s="189"/>
      <c r="M53" s="189"/>
      <c r="N53" s="189"/>
      <c r="O53" s="189"/>
      <c r="P53" s="64"/>
    </row>
    <row r="54" spans="1:16" ht="15" customHeight="1" x14ac:dyDescent="0.2">
      <c r="A54" s="392"/>
      <c r="B54" s="392"/>
      <c r="C54" s="392"/>
      <c r="D54" s="392"/>
      <c r="E54" s="392"/>
      <c r="F54" s="392"/>
      <c r="G54" s="392"/>
      <c r="H54" s="189"/>
      <c r="I54" s="189"/>
      <c r="J54" s="189"/>
      <c r="K54" s="189"/>
      <c r="L54" s="189"/>
      <c r="M54" s="189"/>
      <c r="N54" s="189"/>
      <c r="O54" s="189"/>
      <c r="P54" s="64"/>
    </row>
    <row r="55" spans="1:16" ht="15" customHeight="1" x14ac:dyDescent="0.2">
      <c r="A55" s="392"/>
      <c r="B55" s="392"/>
      <c r="C55" s="392"/>
      <c r="D55" s="392"/>
      <c r="E55" s="392"/>
      <c r="F55" s="392"/>
      <c r="G55" s="392"/>
      <c r="H55" s="189"/>
      <c r="I55" s="189"/>
      <c r="J55" s="189"/>
      <c r="K55" s="189"/>
      <c r="L55" s="189"/>
      <c r="M55" s="189"/>
      <c r="N55" s="189"/>
      <c r="O55" s="189"/>
      <c r="P55" s="64"/>
    </row>
    <row r="56" spans="1:16" ht="15" customHeight="1" x14ac:dyDescent="0.2">
      <c r="A56" s="279" t="s">
        <v>774</v>
      </c>
      <c r="B56" s="279"/>
      <c r="C56" s="279"/>
      <c r="D56" s="279"/>
      <c r="E56" s="279"/>
      <c r="F56" s="189"/>
      <c r="G56" s="189"/>
      <c r="H56" s="189"/>
      <c r="I56" s="189"/>
      <c r="J56" s="189"/>
      <c r="K56" s="189"/>
      <c r="L56" s="189"/>
      <c r="M56" s="189"/>
      <c r="N56" s="189"/>
      <c r="O56" s="189"/>
      <c r="P56" s="64"/>
    </row>
    <row r="57" spans="1:16" ht="15" customHeight="1" x14ac:dyDescent="0.2">
      <c r="A57" s="279"/>
      <c r="B57" s="279"/>
      <c r="C57" s="279"/>
      <c r="D57" s="279"/>
      <c r="E57" s="279"/>
      <c r="F57" s="189"/>
      <c r="G57" s="189"/>
      <c r="H57" s="189"/>
      <c r="I57" s="189"/>
      <c r="J57" s="189"/>
      <c r="K57" s="189"/>
      <c r="L57" s="189"/>
      <c r="M57" s="189"/>
      <c r="N57" s="189"/>
      <c r="O57" s="189"/>
      <c r="P57" s="64"/>
    </row>
    <row r="58" spans="1:16" ht="15" customHeight="1" x14ac:dyDescent="0.2">
      <c r="A58" s="279"/>
      <c r="B58" s="279"/>
      <c r="C58" s="279"/>
      <c r="D58" s="279"/>
      <c r="E58" s="279"/>
      <c r="F58" s="189"/>
      <c r="G58" s="189"/>
      <c r="H58" s="189"/>
      <c r="I58" s="189"/>
      <c r="J58" s="189"/>
      <c r="K58" s="189"/>
      <c r="L58" s="189"/>
      <c r="M58" s="189"/>
      <c r="N58" s="189"/>
      <c r="O58" s="189"/>
      <c r="P58" s="64"/>
    </row>
    <row r="59" spans="1:16" ht="15" customHeight="1" x14ac:dyDescent="0.2">
      <c r="A59" s="313" t="s">
        <v>775</v>
      </c>
      <c r="B59" s="313"/>
      <c r="C59" s="313"/>
      <c r="D59" s="313"/>
      <c r="E59" s="313"/>
      <c r="F59" s="313"/>
      <c r="G59" s="313"/>
      <c r="H59" s="313"/>
      <c r="I59" s="313"/>
      <c r="J59" s="313"/>
      <c r="K59" s="313"/>
      <c r="L59" s="313"/>
      <c r="M59" s="313"/>
      <c r="N59" s="313"/>
      <c r="O59" s="313"/>
      <c r="P59" s="64"/>
    </row>
    <row r="60" spans="1:16" ht="15" customHeight="1" x14ac:dyDescent="0.2">
      <c r="A60" s="313"/>
      <c r="B60" s="313"/>
      <c r="C60" s="313"/>
      <c r="D60" s="313"/>
      <c r="E60" s="313"/>
      <c r="F60" s="313"/>
      <c r="G60" s="313"/>
      <c r="H60" s="313"/>
      <c r="I60" s="313"/>
      <c r="J60" s="313"/>
      <c r="K60" s="313"/>
      <c r="L60" s="313"/>
      <c r="M60" s="313"/>
      <c r="N60" s="313"/>
      <c r="O60" s="313"/>
      <c r="P60" s="64"/>
    </row>
    <row r="61" spans="1:16" x14ac:dyDescent="0.2">
      <c r="A61" s="313"/>
      <c r="B61" s="313"/>
      <c r="C61" s="313"/>
      <c r="D61" s="313"/>
      <c r="E61" s="313"/>
      <c r="F61" s="313"/>
      <c r="G61" s="313"/>
      <c r="H61" s="313"/>
      <c r="I61" s="313"/>
      <c r="J61" s="313"/>
      <c r="K61" s="313"/>
      <c r="L61" s="313"/>
      <c r="M61" s="313"/>
      <c r="N61" s="313"/>
      <c r="O61" s="313"/>
      <c r="P61" s="64"/>
    </row>
    <row r="62" spans="1:16" ht="15" x14ac:dyDescent="0.2">
      <c r="A62" s="242"/>
      <c r="B62" s="252" t="s">
        <v>776</v>
      </c>
      <c r="C62" s="252" t="s">
        <v>777</v>
      </c>
      <c r="D62" s="252" t="s">
        <v>778</v>
      </c>
      <c r="E62" s="204"/>
      <c r="F62" s="204"/>
      <c r="G62" s="204"/>
      <c r="H62" s="204"/>
      <c r="I62" s="204"/>
      <c r="J62" s="204"/>
      <c r="K62" s="204"/>
      <c r="L62" s="204"/>
      <c r="M62" s="204"/>
      <c r="N62" s="204"/>
      <c r="O62" s="204"/>
      <c r="P62" s="64"/>
    </row>
    <row r="63" spans="1:16" ht="28.5" x14ac:dyDescent="0.2">
      <c r="A63" s="242" t="s">
        <v>164</v>
      </c>
      <c r="B63" s="253">
        <v>0.362217307090759</v>
      </c>
      <c r="C63" s="254"/>
      <c r="D63" s="253">
        <f>MAX(B63:C63)</f>
        <v>0.362217307090759</v>
      </c>
      <c r="E63" s="204"/>
      <c r="F63" s="204"/>
      <c r="G63" s="204"/>
      <c r="H63" s="204"/>
      <c r="I63" s="204"/>
      <c r="J63" s="204"/>
      <c r="K63" s="204"/>
      <c r="L63" s="204"/>
      <c r="M63" s="204"/>
      <c r="N63" s="204"/>
      <c r="O63" s="204"/>
      <c r="P63" s="64"/>
    </row>
    <row r="64" spans="1:16" ht="28.5" x14ac:dyDescent="0.2">
      <c r="A64" s="242" t="s">
        <v>168</v>
      </c>
      <c r="B64" s="253">
        <v>0.15811389684677099</v>
      </c>
      <c r="C64" s="254"/>
      <c r="D64" s="253">
        <f>MAX(B64:C64)</f>
        <v>0.15811389684677099</v>
      </c>
      <c r="E64" s="204"/>
      <c r="F64" s="204"/>
      <c r="G64" s="204"/>
      <c r="H64" s="204"/>
      <c r="I64" s="204"/>
      <c r="J64" s="204"/>
      <c r="K64" s="204"/>
      <c r="L64" s="204"/>
      <c r="M64" s="204"/>
      <c r="N64" s="204"/>
      <c r="O64" s="204"/>
      <c r="P64" s="64"/>
    </row>
    <row r="65" spans="1:16" x14ac:dyDescent="0.2">
      <c r="A65" s="189"/>
      <c r="B65" s="189"/>
      <c r="C65" s="189"/>
      <c r="D65" s="189"/>
      <c r="E65" s="189"/>
      <c r="F65" s="189"/>
      <c r="G65" s="189"/>
      <c r="H65" s="189"/>
      <c r="I65" s="189"/>
      <c r="J65" s="189"/>
      <c r="K65" s="189"/>
      <c r="L65" s="189"/>
      <c r="M65" s="189"/>
      <c r="N65" s="189"/>
      <c r="O65" s="189"/>
      <c r="P65" s="64"/>
    </row>
    <row r="66" spans="1:16" ht="45" x14ac:dyDescent="0.2">
      <c r="A66" s="67" t="s">
        <v>754</v>
      </c>
      <c r="B66" s="67" t="s">
        <v>755</v>
      </c>
      <c r="C66" s="67" t="s">
        <v>756</v>
      </c>
      <c r="D66" s="67" t="s">
        <v>757</v>
      </c>
      <c r="E66" s="67" t="s">
        <v>758</v>
      </c>
      <c r="F66" s="67" t="s">
        <v>742</v>
      </c>
      <c r="G66" s="67" t="s">
        <v>759</v>
      </c>
      <c r="H66" s="245" t="s">
        <v>760</v>
      </c>
      <c r="I66" s="245" t="s">
        <v>769</v>
      </c>
      <c r="J66" s="245" t="s">
        <v>770</v>
      </c>
      <c r="K66" s="245" t="s">
        <v>779</v>
      </c>
      <c r="L66" s="245" t="s">
        <v>164</v>
      </c>
      <c r="M66" s="245" t="s">
        <v>168</v>
      </c>
      <c r="N66" s="189"/>
      <c r="O66" s="189"/>
      <c r="P66" s="64"/>
    </row>
    <row r="67" spans="1:16" ht="28.5" x14ac:dyDescent="0.2">
      <c r="A67" s="233" t="str">
        <f>A32</f>
        <v>ABC_001</v>
      </c>
      <c r="B67" s="237" t="str">
        <f t="shared" ref="B67:J67" si="1">B32</f>
        <v>Mortgage</v>
      </c>
      <c r="C67" s="237" t="str">
        <f t="shared" si="1"/>
        <v>Commercial property</v>
      </c>
      <c r="D67" s="248" t="str">
        <f t="shared" si="1"/>
        <v>255 Albert St, Ottawa, ON K1P 6A9</v>
      </c>
      <c r="E67" s="237">
        <f t="shared" si="1"/>
        <v>7500000</v>
      </c>
      <c r="F67" s="237">
        <f t="shared" si="1"/>
        <v>0</v>
      </c>
      <c r="G67" s="237">
        <f t="shared" si="1"/>
        <v>10000000</v>
      </c>
      <c r="H67" s="255">
        <f t="shared" si="1"/>
        <v>0.75</v>
      </c>
      <c r="I67" s="256">
        <f t="shared" si="1"/>
        <v>45.419798</v>
      </c>
      <c r="J67" s="256">
        <f t="shared" si="1"/>
        <v>-75.701158000000007</v>
      </c>
      <c r="K67" s="256" t="s">
        <v>780</v>
      </c>
      <c r="L67" s="256">
        <f>D63</f>
        <v>0.362217307090759</v>
      </c>
      <c r="M67" s="256">
        <f>D64</f>
        <v>0.15811389684677099</v>
      </c>
      <c r="N67" s="189"/>
      <c r="O67" s="189"/>
      <c r="P67" s="64"/>
    </row>
    <row r="68" spans="1:16" x14ac:dyDescent="0.2">
      <c r="A68" s="189"/>
      <c r="B68" s="189"/>
      <c r="C68" s="189"/>
      <c r="D68" s="189"/>
      <c r="E68" s="189"/>
      <c r="F68" s="189"/>
      <c r="G68" s="189"/>
      <c r="H68" s="189"/>
      <c r="I68" s="189"/>
      <c r="J68" s="189"/>
      <c r="K68" s="189"/>
      <c r="L68" s="189"/>
      <c r="M68" s="189"/>
      <c r="N68" s="189"/>
      <c r="O68" s="189"/>
      <c r="P68" s="64"/>
    </row>
    <row r="69" spans="1:16" ht="15" x14ac:dyDescent="0.25">
      <c r="A69" s="300" t="s">
        <v>781</v>
      </c>
      <c r="B69" s="300"/>
      <c r="C69" s="300"/>
      <c r="D69" s="300"/>
      <c r="E69" s="300"/>
      <c r="F69" s="300"/>
      <c r="G69" s="300"/>
      <c r="H69" s="300"/>
      <c r="I69" s="300"/>
      <c r="J69" s="300"/>
      <c r="K69" s="300"/>
      <c r="L69" s="300"/>
      <c r="M69" s="300"/>
      <c r="N69" s="300"/>
      <c r="O69" s="300"/>
      <c r="P69" s="64"/>
    </row>
    <row r="70" spans="1:16" ht="15" customHeight="1" x14ac:dyDescent="0.2">
      <c r="A70" s="313" t="s">
        <v>782</v>
      </c>
      <c r="B70" s="313"/>
      <c r="C70" s="313"/>
      <c r="D70" s="313"/>
      <c r="E70" s="313"/>
      <c r="F70" s="313"/>
      <c r="G70" s="313"/>
      <c r="H70" s="313"/>
      <c r="I70" s="313"/>
      <c r="J70" s="313"/>
      <c r="K70" s="313"/>
      <c r="L70" s="313"/>
      <c r="M70" s="313"/>
      <c r="N70" s="313"/>
      <c r="O70" s="313"/>
      <c r="P70" s="64"/>
    </row>
    <row r="71" spans="1:16" ht="15" customHeight="1" x14ac:dyDescent="0.2">
      <c r="A71" s="313"/>
      <c r="B71" s="313"/>
      <c r="C71" s="313"/>
      <c r="D71" s="313"/>
      <c r="E71" s="313"/>
      <c r="F71" s="313"/>
      <c r="G71" s="313"/>
      <c r="H71" s="313"/>
      <c r="I71" s="313"/>
      <c r="J71" s="313"/>
      <c r="K71" s="313"/>
      <c r="L71" s="313"/>
      <c r="M71" s="313"/>
      <c r="N71" s="313"/>
      <c r="O71" s="313"/>
      <c r="P71" s="64"/>
    </row>
    <row r="72" spans="1:16" ht="15" customHeight="1" x14ac:dyDescent="0.2">
      <c r="A72" s="313"/>
      <c r="B72" s="313"/>
      <c r="C72" s="313"/>
      <c r="D72" s="313"/>
      <c r="E72" s="313"/>
      <c r="F72" s="313"/>
      <c r="G72" s="313"/>
      <c r="H72" s="313"/>
      <c r="I72" s="313"/>
      <c r="J72" s="313"/>
      <c r="K72" s="313"/>
      <c r="L72" s="313"/>
      <c r="M72" s="313"/>
      <c r="N72" s="313"/>
      <c r="O72" s="313"/>
      <c r="P72" s="64"/>
    </row>
    <row r="73" spans="1:16" ht="15" customHeight="1" x14ac:dyDescent="0.2">
      <c r="A73" s="313"/>
      <c r="B73" s="313"/>
      <c r="C73" s="313"/>
      <c r="D73" s="313"/>
      <c r="E73" s="313"/>
      <c r="F73" s="313"/>
      <c r="G73" s="313"/>
      <c r="H73" s="313"/>
      <c r="I73" s="313"/>
      <c r="J73" s="313"/>
      <c r="K73" s="313"/>
      <c r="L73" s="313"/>
      <c r="M73" s="313"/>
      <c r="N73" s="313"/>
      <c r="O73" s="313"/>
      <c r="P73" s="64"/>
    </row>
    <row r="74" spans="1:16" ht="15" customHeight="1" x14ac:dyDescent="0.2">
      <c r="A74" s="313"/>
      <c r="B74" s="313"/>
      <c r="C74" s="313"/>
      <c r="D74" s="313"/>
      <c r="E74" s="313"/>
      <c r="F74" s="313"/>
      <c r="G74" s="313"/>
      <c r="H74" s="313"/>
      <c r="I74" s="313"/>
      <c r="J74" s="313"/>
      <c r="K74" s="313"/>
      <c r="L74" s="313"/>
      <c r="M74" s="313"/>
      <c r="N74" s="313"/>
      <c r="O74" s="313"/>
      <c r="P74" s="64"/>
    </row>
    <row r="75" spans="1:16" ht="15" customHeight="1" x14ac:dyDescent="0.2">
      <c r="A75" s="313"/>
      <c r="B75" s="313"/>
      <c r="C75" s="313"/>
      <c r="D75" s="313"/>
      <c r="E75" s="313"/>
      <c r="F75" s="313"/>
      <c r="G75" s="313"/>
      <c r="H75" s="313"/>
      <c r="I75" s="313"/>
      <c r="J75" s="313"/>
      <c r="K75" s="313"/>
      <c r="L75" s="313"/>
      <c r="M75" s="313"/>
      <c r="N75" s="313"/>
      <c r="O75" s="313"/>
      <c r="P75" s="64"/>
    </row>
    <row r="76" spans="1:16" ht="15" customHeight="1" x14ac:dyDescent="0.2">
      <c r="A76" s="313"/>
      <c r="B76" s="313"/>
      <c r="C76" s="313"/>
      <c r="D76" s="313"/>
      <c r="E76" s="313"/>
      <c r="F76" s="313"/>
      <c r="G76" s="313"/>
      <c r="H76" s="313"/>
      <c r="I76" s="313"/>
      <c r="J76" s="313"/>
      <c r="K76" s="313"/>
      <c r="L76" s="313"/>
      <c r="M76" s="313"/>
      <c r="N76" s="313"/>
      <c r="O76" s="313"/>
      <c r="P76" s="64"/>
    </row>
    <row r="77" spans="1:16" ht="15" customHeight="1" x14ac:dyDescent="0.2">
      <c r="A77" s="313"/>
      <c r="B77" s="313"/>
      <c r="C77" s="313"/>
      <c r="D77" s="313"/>
      <c r="E77" s="313"/>
      <c r="F77" s="313"/>
      <c r="G77" s="313"/>
      <c r="H77" s="313"/>
      <c r="I77" s="313"/>
      <c r="J77" s="313"/>
      <c r="K77" s="313"/>
      <c r="L77" s="313"/>
      <c r="M77" s="313"/>
      <c r="N77" s="313"/>
      <c r="O77" s="313"/>
      <c r="P77" s="64"/>
    </row>
    <row r="78" spans="1:16" ht="15" customHeight="1" x14ac:dyDescent="0.2">
      <c r="A78" s="313"/>
      <c r="B78" s="313"/>
      <c r="C78" s="313"/>
      <c r="D78" s="313"/>
      <c r="E78" s="313"/>
      <c r="F78" s="313"/>
      <c r="G78" s="313"/>
      <c r="H78" s="313"/>
      <c r="I78" s="313"/>
      <c r="J78" s="313"/>
      <c r="K78" s="313"/>
      <c r="L78" s="313"/>
      <c r="M78" s="313"/>
      <c r="N78" s="313"/>
      <c r="O78" s="313"/>
      <c r="P78" s="64"/>
    </row>
    <row r="79" spans="1:16" ht="15" customHeight="1" x14ac:dyDescent="0.2">
      <c r="A79" s="313"/>
      <c r="B79" s="313"/>
      <c r="C79" s="313"/>
      <c r="D79" s="313"/>
      <c r="E79" s="313"/>
      <c r="F79" s="313"/>
      <c r="G79" s="313"/>
      <c r="H79" s="313"/>
      <c r="I79" s="313"/>
      <c r="J79" s="313"/>
      <c r="K79" s="313"/>
      <c r="L79" s="313"/>
      <c r="M79" s="313"/>
      <c r="N79" s="313"/>
      <c r="O79" s="313"/>
      <c r="P79" s="64"/>
    </row>
    <row r="80" spans="1:16" ht="15" customHeight="1" x14ac:dyDescent="0.2">
      <c r="A80" s="313"/>
      <c r="B80" s="313"/>
      <c r="C80" s="313"/>
      <c r="D80" s="313"/>
      <c r="E80" s="313"/>
      <c r="F80" s="313"/>
      <c r="G80" s="313"/>
      <c r="H80" s="313"/>
      <c r="I80" s="313"/>
      <c r="J80" s="313"/>
      <c r="K80" s="313"/>
      <c r="L80" s="313"/>
      <c r="M80" s="313"/>
      <c r="N80" s="313"/>
      <c r="O80" s="313"/>
      <c r="P80" s="64"/>
    </row>
    <row r="81" spans="1:16" ht="15" customHeight="1" x14ac:dyDescent="0.2">
      <c r="A81" s="313"/>
      <c r="B81" s="313"/>
      <c r="C81" s="313"/>
      <c r="D81" s="313"/>
      <c r="E81" s="313"/>
      <c r="F81" s="313"/>
      <c r="G81" s="313"/>
      <c r="H81" s="313"/>
      <c r="I81" s="313"/>
      <c r="J81" s="313"/>
      <c r="K81" s="313"/>
      <c r="L81" s="313"/>
      <c r="M81" s="313"/>
      <c r="N81" s="313"/>
      <c r="O81" s="313"/>
      <c r="P81" s="64"/>
    </row>
    <row r="82" spans="1:16" ht="15" customHeight="1" x14ac:dyDescent="0.2">
      <c r="A82" s="313"/>
      <c r="B82" s="313"/>
      <c r="C82" s="313"/>
      <c r="D82" s="313"/>
      <c r="E82" s="313"/>
      <c r="F82" s="313"/>
      <c r="G82" s="313"/>
      <c r="H82" s="313"/>
      <c r="I82" s="313"/>
      <c r="J82" s="313"/>
      <c r="K82" s="313"/>
      <c r="L82" s="313"/>
      <c r="M82" s="313"/>
      <c r="N82" s="313"/>
      <c r="O82" s="313"/>
      <c r="P82" s="64"/>
    </row>
    <row r="83" spans="1:16" ht="15" customHeight="1" x14ac:dyDescent="0.2">
      <c r="A83" s="313"/>
      <c r="B83" s="313"/>
      <c r="C83" s="313"/>
      <c r="D83" s="313"/>
      <c r="E83" s="313"/>
      <c r="F83" s="313"/>
      <c r="G83" s="313"/>
      <c r="H83" s="313"/>
      <c r="I83" s="313"/>
      <c r="J83" s="313"/>
      <c r="K83" s="313"/>
      <c r="L83" s="313"/>
      <c r="M83" s="313"/>
      <c r="N83" s="313"/>
      <c r="O83" s="313"/>
      <c r="P83" s="64"/>
    </row>
    <row r="84" spans="1:16" ht="15" customHeight="1" x14ac:dyDescent="0.2">
      <c r="A84" s="313"/>
      <c r="B84" s="313"/>
      <c r="C84" s="313"/>
      <c r="D84" s="313"/>
      <c r="E84" s="313"/>
      <c r="F84" s="313"/>
      <c r="G84" s="313"/>
      <c r="H84" s="313"/>
      <c r="I84" s="313"/>
      <c r="J84" s="313"/>
      <c r="K84" s="313"/>
      <c r="L84" s="313"/>
      <c r="M84" s="313"/>
      <c r="N84" s="313"/>
      <c r="O84" s="313"/>
      <c r="P84" s="64"/>
    </row>
    <row r="85" spans="1:16" ht="15" customHeight="1" x14ac:dyDescent="0.2">
      <c r="A85" s="313"/>
      <c r="B85" s="313"/>
      <c r="C85" s="313"/>
      <c r="D85" s="313"/>
      <c r="E85" s="313"/>
      <c r="F85" s="313"/>
      <c r="G85" s="313"/>
      <c r="H85" s="313"/>
      <c r="I85" s="313"/>
      <c r="J85" s="313"/>
      <c r="K85" s="313"/>
      <c r="L85" s="313"/>
      <c r="M85" s="313"/>
      <c r="N85" s="313"/>
      <c r="O85" s="313"/>
      <c r="P85" s="64"/>
    </row>
    <row r="86" spans="1:16" s="258" customFormat="1" ht="15" customHeight="1" x14ac:dyDescent="0.2">
      <c r="A86" s="313"/>
      <c r="B86" s="313"/>
      <c r="C86" s="313"/>
      <c r="D86" s="313"/>
      <c r="E86" s="313"/>
      <c r="F86" s="313"/>
      <c r="G86" s="313"/>
      <c r="H86" s="313"/>
      <c r="I86" s="313"/>
      <c r="J86" s="313"/>
      <c r="K86" s="313"/>
      <c r="L86" s="313"/>
      <c r="M86" s="313"/>
      <c r="N86" s="313"/>
      <c r="O86" s="313"/>
      <c r="P86" s="257"/>
    </row>
    <row r="87" spans="1:16" s="258" customFormat="1" ht="15" customHeight="1" x14ac:dyDescent="0.2">
      <c r="A87" s="313"/>
      <c r="B87" s="313"/>
      <c r="C87" s="313"/>
      <c r="D87" s="313"/>
      <c r="E87" s="313"/>
      <c r="F87" s="313"/>
      <c r="G87" s="313"/>
      <c r="H87" s="313"/>
      <c r="I87" s="313"/>
      <c r="J87" s="313"/>
      <c r="K87" s="313"/>
      <c r="L87" s="313"/>
      <c r="M87" s="313"/>
      <c r="N87" s="313"/>
      <c r="O87" s="313"/>
      <c r="P87" s="257"/>
    </row>
    <row r="88" spans="1:16" s="258" customFormat="1" ht="15" customHeight="1" x14ac:dyDescent="0.2">
      <c r="A88" s="313"/>
      <c r="B88" s="313"/>
      <c r="C88" s="313"/>
      <c r="D88" s="313"/>
      <c r="E88" s="313"/>
      <c r="F88" s="313"/>
      <c r="G88" s="313"/>
      <c r="H88" s="313"/>
      <c r="I88" s="313"/>
      <c r="J88" s="313"/>
      <c r="K88" s="313"/>
      <c r="L88" s="313"/>
      <c r="M88" s="313"/>
      <c r="N88" s="313"/>
      <c r="O88" s="313"/>
      <c r="P88" s="257"/>
    </row>
    <row r="89" spans="1:16" x14ac:dyDescent="0.2">
      <c r="A89" s="313"/>
      <c r="B89" s="313"/>
      <c r="C89" s="313"/>
      <c r="D89" s="313"/>
      <c r="E89" s="313"/>
      <c r="F89" s="313"/>
      <c r="G89" s="313"/>
      <c r="H89" s="313"/>
      <c r="I89" s="313"/>
      <c r="J89" s="313"/>
      <c r="K89" s="313"/>
      <c r="L89" s="313"/>
      <c r="M89" s="313"/>
      <c r="N89" s="313"/>
      <c r="O89" s="313"/>
      <c r="P89" s="64"/>
    </row>
    <row r="90" spans="1:16" ht="30" x14ac:dyDescent="0.2">
      <c r="A90" s="259" t="s">
        <v>783</v>
      </c>
      <c r="B90" s="259" t="s">
        <v>26</v>
      </c>
      <c r="C90" s="259" t="s">
        <v>133</v>
      </c>
      <c r="D90" s="259" t="s">
        <v>136</v>
      </c>
      <c r="E90" s="259" t="s">
        <v>139</v>
      </c>
      <c r="F90" s="259" t="s">
        <v>142</v>
      </c>
      <c r="G90" s="259" t="s">
        <v>145</v>
      </c>
      <c r="H90" s="259" t="s">
        <v>161</v>
      </c>
      <c r="I90" s="259" t="s">
        <v>36</v>
      </c>
      <c r="J90" s="259" t="s">
        <v>124</v>
      </c>
      <c r="K90" s="259" t="s">
        <v>164</v>
      </c>
      <c r="L90" s="259" t="s">
        <v>168</v>
      </c>
      <c r="M90" s="189"/>
      <c r="N90" s="189"/>
      <c r="O90" s="189"/>
      <c r="P90" s="64"/>
    </row>
    <row r="91" spans="1:16" x14ac:dyDescent="0.2">
      <c r="A91" s="260">
        <v>7516</v>
      </c>
      <c r="B91" s="237" t="s">
        <v>392</v>
      </c>
      <c r="C91" s="237">
        <v>31</v>
      </c>
      <c r="D91" s="237" t="s">
        <v>784</v>
      </c>
      <c r="E91" s="237" t="s">
        <v>444</v>
      </c>
      <c r="F91" s="237">
        <v>4</v>
      </c>
      <c r="G91" s="256" t="s">
        <v>480</v>
      </c>
      <c r="H91" s="237">
        <v>6</v>
      </c>
      <c r="I91" s="261">
        <f>E67</f>
        <v>7500000</v>
      </c>
      <c r="J91" s="261">
        <f>F67</f>
        <v>0</v>
      </c>
      <c r="K91" s="272">
        <f>D63</f>
        <v>0.362217307090759</v>
      </c>
      <c r="L91" s="272">
        <f>D64</f>
        <v>0.15811389684677099</v>
      </c>
      <c r="M91" s="189"/>
      <c r="N91" s="189"/>
      <c r="O91" s="189"/>
      <c r="P91" s="64"/>
    </row>
    <row r="92" spans="1:16" x14ac:dyDescent="0.2">
      <c r="A92" s="213"/>
      <c r="B92" s="213"/>
      <c r="C92" s="213"/>
      <c r="D92" s="213"/>
      <c r="E92" s="213"/>
      <c r="F92" s="213"/>
      <c r="G92" s="213"/>
      <c r="H92" s="213"/>
      <c r="I92" s="213"/>
      <c r="J92" s="213"/>
      <c r="K92" s="213"/>
      <c r="L92" s="213"/>
      <c r="M92" s="213"/>
      <c r="N92" s="213"/>
      <c r="O92" s="213"/>
      <c r="P92" s="64"/>
    </row>
    <row r="93" spans="1:16" x14ac:dyDescent="0.2">
      <c r="A93" s="64"/>
      <c r="B93" s="64"/>
      <c r="C93" s="64"/>
      <c r="D93" s="64"/>
      <c r="E93" s="64"/>
      <c r="F93" s="64"/>
      <c r="G93" s="64"/>
      <c r="H93" s="64"/>
      <c r="I93" s="64"/>
      <c r="J93" s="64"/>
      <c r="K93" s="64"/>
      <c r="L93" s="64"/>
      <c r="M93" s="64"/>
      <c r="N93" s="64"/>
      <c r="O93" s="64"/>
      <c r="P93" s="64"/>
    </row>
  </sheetData>
  <mergeCells count="14">
    <mergeCell ref="A69:O69"/>
    <mergeCell ref="A70:O89"/>
    <mergeCell ref="A1:O1"/>
    <mergeCell ref="A15:O15"/>
    <mergeCell ref="A50:G55"/>
    <mergeCell ref="A34:O34"/>
    <mergeCell ref="A35:O49"/>
    <mergeCell ref="A56:E58"/>
    <mergeCell ref="A59:O61"/>
    <mergeCell ref="A2:O14"/>
    <mergeCell ref="A16:O18"/>
    <mergeCell ref="A22:O26"/>
    <mergeCell ref="A27:O27"/>
    <mergeCell ref="A28:O30"/>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6BA0-2C75-4EDF-9934-D2DB7BB41883}">
  <sheetPr>
    <tabColor theme="9" tint="-0.249977111117893"/>
  </sheetPr>
  <dimension ref="A1:P168"/>
  <sheetViews>
    <sheetView topLeftCell="A33" workbookViewId="0">
      <selection activeCell="A52" sqref="A52:G128"/>
    </sheetView>
  </sheetViews>
  <sheetFormatPr defaultColWidth="9.140625" defaultRowHeight="14.25" x14ac:dyDescent="0.2"/>
  <cols>
    <col min="1" max="1" width="11.140625" style="10" customWidth="1"/>
    <col min="2" max="2" width="14.140625" style="10" customWidth="1"/>
    <col min="3" max="3" width="20.85546875" style="10" customWidth="1"/>
    <col min="4" max="4" width="21.85546875" style="10" customWidth="1"/>
    <col min="5" max="5" width="15.28515625" style="10" customWidth="1"/>
    <col min="6" max="6" width="11.140625" style="10" customWidth="1"/>
    <col min="7" max="9" width="15" style="10" customWidth="1"/>
    <col min="10" max="10" width="12.28515625" style="10" customWidth="1"/>
    <col min="11" max="15" width="11.140625" style="10" customWidth="1"/>
    <col min="16" max="16" width="3.5703125" style="10" customWidth="1"/>
    <col min="17" max="16384" width="9.140625" style="10"/>
  </cols>
  <sheetData>
    <row r="1" spans="1:16" ht="15" x14ac:dyDescent="0.25">
      <c r="A1" s="300" t="s">
        <v>785</v>
      </c>
      <c r="B1" s="300"/>
      <c r="C1" s="300"/>
      <c r="D1" s="300"/>
      <c r="E1" s="300"/>
      <c r="F1" s="300"/>
      <c r="G1" s="300"/>
      <c r="H1" s="300"/>
      <c r="I1" s="300"/>
      <c r="J1" s="300"/>
      <c r="K1" s="300"/>
      <c r="L1" s="300"/>
      <c r="M1" s="300"/>
      <c r="N1" s="300"/>
      <c r="O1" s="300"/>
      <c r="P1" s="64"/>
    </row>
    <row r="2" spans="1:16" ht="15" customHeight="1" x14ac:dyDescent="0.2">
      <c r="A2" s="312" t="s">
        <v>786</v>
      </c>
      <c r="B2" s="312"/>
      <c r="C2" s="312"/>
      <c r="D2" s="312"/>
      <c r="E2" s="312"/>
      <c r="F2" s="312"/>
      <c r="G2" s="312"/>
      <c r="H2" s="312"/>
      <c r="I2" s="312"/>
      <c r="J2" s="312"/>
      <c r="K2" s="312"/>
      <c r="L2" s="312"/>
      <c r="M2" s="312"/>
      <c r="N2" s="312"/>
      <c r="O2" s="312"/>
      <c r="P2" s="64"/>
    </row>
    <row r="3" spans="1:16" ht="15" customHeight="1" x14ac:dyDescent="0.2">
      <c r="A3" s="312"/>
      <c r="B3" s="312"/>
      <c r="C3" s="312"/>
      <c r="D3" s="312"/>
      <c r="E3" s="312"/>
      <c r="F3" s="312"/>
      <c r="G3" s="312"/>
      <c r="H3" s="312"/>
      <c r="I3" s="312"/>
      <c r="J3" s="312"/>
      <c r="K3" s="312"/>
      <c r="L3" s="312"/>
      <c r="M3" s="312"/>
      <c r="N3" s="312"/>
      <c r="O3" s="312"/>
      <c r="P3" s="64"/>
    </row>
    <row r="4" spans="1:16" ht="15" customHeight="1" x14ac:dyDescent="0.2">
      <c r="A4" s="312"/>
      <c r="B4" s="312"/>
      <c r="C4" s="312"/>
      <c r="D4" s="312"/>
      <c r="E4" s="312"/>
      <c r="F4" s="312"/>
      <c r="G4" s="312"/>
      <c r="H4" s="312"/>
      <c r="I4" s="312"/>
      <c r="J4" s="312"/>
      <c r="K4" s="312"/>
      <c r="L4" s="312"/>
      <c r="M4" s="312"/>
      <c r="N4" s="312"/>
      <c r="O4" s="312"/>
      <c r="P4" s="64"/>
    </row>
    <row r="5" spans="1:16" ht="15" customHeight="1" x14ac:dyDescent="0.2">
      <c r="A5" s="312"/>
      <c r="B5" s="312"/>
      <c r="C5" s="312"/>
      <c r="D5" s="312"/>
      <c r="E5" s="312"/>
      <c r="F5" s="312"/>
      <c r="G5" s="312"/>
      <c r="H5" s="312"/>
      <c r="I5" s="312"/>
      <c r="J5" s="312"/>
      <c r="K5" s="312"/>
      <c r="L5" s="312"/>
      <c r="M5" s="312"/>
      <c r="N5" s="312"/>
      <c r="O5" s="312"/>
      <c r="P5" s="64"/>
    </row>
    <row r="6" spans="1:16" ht="15" customHeight="1" x14ac:dyDescent="0.2">
      <c r="A6" s="312"/>
      <c r="B6" s="312"/>
      <c r="C6" s="312"/>
      <c r="D6" s="312"/>
      <c r="E6" s="312"/>
      <c r="F6" s="312"/>
      <c r="G6" s="312"/>
      <c r="H6" s="312"/>
      <c r="I6" s="312"/>
      <c r="J6" s="312"/>
      <c r="K6" s="312"/>
      <c r="L6" s="312"/>
      <c r="M6" s="312"/>
      <c r="N6" s="312"/>
      <c r="O6" s="312"/>
      <c r="P6" s="64"/>
    </row>
    <row r="7" spans="1:16" ht="15" customHeight="1" x14ac:dyDescent="0.2">
      <c r="A7" s="312"/>
      <c r="B7" s="312"/>
      <c r="C7" s="312"/>
      <c r="D7" s="312"/>
      <c r="E7" s="312"/>
      <c r="F7" s="312"/>
      <c r="G7" s="312"/>
      <c r="H7" s="312"/>
      <c r="I7" s="312"/>
      <c r="J7" s="312"/>
      <c r="K7" s="312"/>
      <c r="L7" s="312"/>
      <c r="M7" s="312"/>
      <c r="N7" s="312"/>
      <c r="O7" s="312"/>
      <c r="P7" s="64"/>
    </row>
    <row r="8" spans="1:16" ht="15" customHeight="1" x14ac:dyDescent="0.2">
      <c r="A8" s="312"/>
      <c r="B8" s="312"/>
      <c r="C8" s="312"/>
      <c r="D8" s="312"/>
      <c r="E8" s="312"/>
      <c r="F8" s="312"/>
      <c r="G8" s="312"/>
      <c r="H8" s="312"/>
      <c r="I8" s="312"/>
      <c r="J8" s="312"/>
      <c r="K8" s="312"/>
      <c r="L8" s="312"/>
      <c r="M8" s="312"/>
      <c r="N8" s="312"/>
      <c r="O8" s="312"/>
      <c r="P8" s="64"/>
    </row>
    <row r="9" spans="1:16" ht="15" customHeight="1" x14ac:dyDescent="0.2">
      <c r="A9" s="312"/>
      <c r="B9" s="312"/>
      <c r="C9" s="312"/>
      <c r="D9" s="312"/>
      <c r="E9" s="312"/>
      <c r="F9" s="312"/>
      <c r="G9" s="312"/>
      <c r="H9" s="312"/>
      <c r="I9" s="312"/>
      <c r="J9" s="312"/>
      <c r="K9" s="312"/>
      <c r="L9" s="312"/>
      <c r="M9" s="312"/>
      <c r="N9" s="312"/>
      <c r="O9" s="312"/>
      <c r="P9" s="64"/>
    </row>
    <row r="10" spans="1:16" ht="15" customHeight="1" x14ac:dyDescent="0.2">
      <c r="A10" s="312"/>
      <c r="B10" s="312"/>
      <c r="C10" s="312"/>
      <c r="D10" s="312"/>
      <c r="E10" s="312"/>
      <c r="F10" s="312"/>
      <c r="G10" s="312"/>
      <c r="H10" s="312"/>
      <c r="I10" s="312"/>
      <c r="J10" s="312"/>
      <c r="K10" s="312"/>
      <c r="L10" s="312"/>
      <c r="M10" s="312"/>
      <c r="N10" s="312"/>
      <c r="O10" s="312"/>
      <c r="P10" s="64"/>
    </row>
    <row r="11" spans="1:16" ht="15" customHeight="1" x14ac:dyDescent="0.2">
      <c r="A11" s="312"/>
      <c r="B11" s="312"/>
      <c r="C11" s="312"/>
      <c r="D11" s="312"/>
      <c r="E11" s="312"/>
      <c r="F11" s="312"/>
      <c r="G11" s="312"/>
      <c r="H11" s="312"/>
      <c r="I11" s="312"/>
      <c r="J11" s="312"/>
      <c r="K11" s="312"/>
      <c r="L11" s="312"/>
      <c r="M11" s="312"/>
      <c r="N11" s="312"/>
      <c r="O11" s="312"/>
      <c r="P11" s="64"/>
    </row>
    <row r="12" spans="1:16" ht="15" customHeight="1" x14ac:dyDescent="0.2">
      <c r="A12" s="312"/>
      <c r="B12" s="312"/>
      <c r="C12" s="312"/>
      <c r="D12" s="312"/>
      <c r="E12" s="312"/>
      <c r="F12" s="312"/>
      <c r="G12" s="312"/>
      <c r="H12" s="312"/>
      <c r="I12" s="312"/>
      <c r="J12" s="312"/>
      <c r="K12" s="312"/>
      <c r="L12" s="312"/>
      <c r="M12" s="312"/>
      <c r="N12" s="312"/>
      <c r="O12" s="312"/>
      <c r="P12" s="64"/>
    </row>
    <row r="13" spans="1:16" ht="15" customHeight="1" x14ac:dyDescent="0.2">
      <c r="A13" s="312"/>
      <c r="B13" s="312"/>
      <c r="C13" s="312"/>
      <c r="D13" s="312"/>
      <c r="E13" s="312"/>
      <c r="F13" s="312"/>
      <c r="G13" s="312"/>
      <c r="H13" s="312"/>
      <c r="I13" s="312"/>
      <c r="J13" s="312"/>
      <c r="K13" s="312"/>
      <c r="L13" s="312"/>
      <c r="M13" s="312"/>
      <c r="N13" s="312"/>
      <c r="O13" s="312"/>
      <c r="P13" s="64"/>
    </row>
    <row r="14" spans="1:16" ht="15" customHeight="1" x14ac:dyDescent="0.2">
      <c r="A14" s="312"/>
      <c r="B14" s="312"/>
      <c r="C14" s="312"/>
      <c r="D14" s="312"/>
      <c r="E14" s="312"/>
      <c r="F14" s="312"/>
      <c r="G14" s="312"/>
      <c r="H14" s="312"/>
      <c r="I14" s="312"/>
      <c r="J14" s="312"/>
      <c r="K14" s="312"/>
      <c r="L14" s="312"/>
      <c r="M14" s="312"/>
      <c r="N14" s="312"/>
      <c r="O14" s="312"/>
      <c r="P14" s="64"/>
    </row>
    <row r="15" spans="1:16" ht="15" x14ac:dyDescent="0.25">
      <c r="A15" s="300" t="s">
        <v>752</v>
      </c>
      <c r="B15" s="300"/>
      <c r="C15" s="300"/>
      <c r="D15" s="300"/>
      <c r="E15" s="300"/>
      <c r="F15" s="300"/>
      <c r="G15" s="300"/>
      <c r="H15" s="300"/>
      <c r="I15" s="300"/>
      <c r="J15" s="300"/>
      <c r="K15" s="300"/>
      <c r="L15" s="300"/>
      <c r="M15" s="300"/>
      <c r="N15" s="300"/>
      <c r="O15" s="300"/>
      <c r="P15" s="64"/>
    </row>
    <row r="16" spans="1:16" ht="15" customHeight="1" x14ac:dyDescent="0.2">
      <c r="A16" s="312" t="s">
        <v>787</v>
      </c>
      <c r="B16" s="312"/>
      <c r="C16" s="312"/>
      <c r="D16" s="312"/>
      <c r="E16" s="312"/>
      <c r="F16" s="312"/>
      <c r="G16" s="312"/>
      <c r="H16" s="312"/>
      <c r="I16" s="312"/>
      <c r="J16" s="312"/>
      <c r="K16" s="312"/>
      <c r="L16" s="312"/>
      <c r="M16" s="312"/>
      <c r="N16" s="312"/>
      <c r="O16" s="312"/>
      <c r="P16" s="64"/>
    </row>
    <row r="17" spans="1:16" ht="15" customHeight="1" x14ac:dyDescent="0.2">
      <c r="A17" s="312"/>
      <c r="B17" s="312"/>
      <c r="C17" s="312"/>
      <c r="D17" s="312"/>
      <c r="E17" s="312"/>
      <c r="F17" s="312"/>
      <c r="G17" s="312"/>
      <c r="H17" s="312"/>
      <c r="I17" s="312"/>
      <c r="J17" s="312"/>
      <c r="K17" s="312"/>
      <c r="L17" s="312"/>
      <c r="M17" s="312"/>
      <c r="N17" s="312"/>
      <c r="O17" s="312"/>
      <c r="P17" s="64"/>
    </row>
    <row r="18" spans="1:16" x14ac:dyDescent="0.2">
      <c r="A18" s="312"/>
      <c r="B18" s="312"/>
      <c r="C18" s="312"/>
      <c r="D18" s="312"/>
      <c r="E18" s="312"/>
      <c r="F18" s="312"/>
      <c r="G18" s="312"/>
      <c r="H18" s="312"/>
      <c r="I18" s="312"/>
      <c r="J18" s="312"/>
      <c r="K18" s="312"/>
      <c r="L18" s="312"/>
      <c r="M18" s="312"/>
      <c r="N18" s="312"/>
      <c r="O18" s="312"/>
      <c r="P18" s="64"/>
    </row>
    <row r="19" spans="1:16" ht="45" x14ac:dyDescent="0.2">
      <c r="A19" s="67" t="s">
        <v>754</v>
      </c>
      <c r="B19" s="67" t="s">
        <v>755</v>
      </c>
      <c r="C19" s="67" t="s">
        <v>756</v>
      </c>
      <c r="D19" s="67" t="s">
        <v>757</v>
      </c>
      <c r="E19" s="67" t="s">
        <v>758</v>
      </c>
      <c r="F19" s="67" t="s">
        <v>742</v>
      </c>
      <c r="G19" s="67" t="s">
        <v>759</v>
      </c>
      <c r="H19" s="245" t="s">
        <v>760</v>
      </c>
      <c r="I19" s="246" t="s">
        <v>761</v>
      </c>
      <c r="J19" s="189"/>
      <c r="K19" s="189"/>
      <c r="L19" s="189"/>
      <c r="M19" s="189"/>
      <c r="N19" s="189"/>
      <c r="O19" s="189"/>
      <c r="P19" s="64"/>
    </row>
    <row r="20" spans="1:16" s="37" customFormat="1" ht="42.75" x14ac:dyDescent="0.2">
      <c r="A20" s="247" t="s">
        <v>788</v>
      </c>
      <c r="B20" s="248" t="s">
        <v>763</v>
      </c>
      <c r="C20" s="248" t="s">
        <v>764</v>
      </c>
      <c r="D20" s="262" t="s">
        <v>789</v>
      </c>
      <c r="E20" s="248">
        <v>4200000</v>
      </c>
      <c r="F20" s="248">
        <v>0</v>
      </c>
      <c r="G20" s="248">
        <v>6000000</v>
      </c>
      <c r="H20" s="249">
        <f>E20/G20</f>
        <v>0.7</v>
      </c>
      <c r="I20" s="250" t="s">
        <v>482</v>
      </c>
      <c r="J20" s="189"/>
      <c r="K20" s="189"/>
      <c r="L20" s="189"/>
      <c r="M20" s="189"/>
      <c r="N20" s="189"/>
      <c r="O20" s="189"/>
      <c r="P20" s="218"/>
    </row>
    <row r="21" spans="1:16" x14ac:dyDescent="0.2">
      <c r="A21" s="189"/>
      <c r="B21" s="189"/>
      <c r="C21" s="189"/>
      <c r="D21" s="189"/>
      <c r="E21" s="189"/>
      <c r="F21" s="189"/>
      <c r="G21" s="189"/>
      <c r="H21" s="189"/>
      <c r="I21" s="189"/>
      <c r="J21" s="189"/>
      <c r="K21" s="189"/>
      <c r="L21" s="189"/>
      <c r="M21" s="189"/>
      <c r="N21" s="189"/>
      <c r="O21" s="189"/>
      <c r="P21" s="64"/>
    </row>
    <row r="22" spans="1:16" ht="15" customHeight="1" x14ac:dyDescent="0.2">
      <c r="A22" s="312" t="s">
        <v>790</v>
      </c>
      <c r="B22" s="313"/>
      <c r="C22" s="313"/>
      <c r="D22" s="313"/>
      <c r="E22" s="313"/>
      <c r="F22" s="313"/>
      <c r="G22" s="313"/>
      <c r="H22" s="313"/>
      <c r="I22" s="313"/>
      <c r="J22" s="313"/>
      <c r="K22" s="313"/>
      <c r="L22" s="313"/>
      <c r="M22" s="313"/>
      <c r="N22" s="313"/>
      <c r="O22" s="313"/>
      <c r="P22" s="64"/>
    </row>
    <row r="23" spans="1:16" ht="15" customHeight="1" x14ac:dyDescent="0.2">
      <c r="A23" s="313"/>
      <c r="B23" s="313"/>
      <c r="C23" s="313"/>
      <c r="D23" s="313"/>
      <c r="E23" s="313"/>
      <c r="F23" s="313"/>
      <c r="G23" s="313"/>
      <c r="H23" s="313"/>
      <c r="I23" s="313"/>
      <c r="J23" s="313"/>
      <c r="K23" s="313"/>
      <c r="L23" s="313"/>
      <c r="M23" s="313"/>
      <c r="N23" s="313"/>
      <c r="O23" s="313"/>
      <c r="P23" s="64"/>
    </row>
    <row r="24" spans="1:16" ht="15" customHeight="1" x14ac:dyDescent="0.2">
      <c r="A24" s="313"/>
      <c r="B24" s="313"/>
      <c r="C24" s="313"/>
      <c r="D24" s="313"/>
      <c r="E24" s="313"/>
      <c r="F24" s="313"/>
      <c r="G24" s="313"/>
      <c r="H24" s="313"/>
      <c r="I24" s="313"/>
      <c r="J24" s="313"/>
      <c r="K24" s="313"/>
      <c r="L24" s="313"/>
      <c r="M24" s="313"/>
      <c r="N24" s="313"/>
      <c r="O24" s="313"/>
      <c r="P24" s="64"/>
    </row>
    <row r="25" spans="1:16" ht="15" customHeight="1" x14ac:dyDescent="0.2">
      <c r="A25" s="313"/>
      <c r="B25" s="313"/>
      <c r="C25" s="313"/>
      <c r="D25" s="313"/>
      <c r="E25" s="313"/>
      <c r="F25" s="313"/>
      <c r="G25" s="313"/>
      <c r="H25" s="313"/>
      <c r="I25" s="313"/>
      <c r="J25" s="313"/>
      <c r="K25" s="313"/>
      <c r="L25" s="313"/>
      <c r="M25" s="313"/>
      <c r="N25" s="313"/>
      <c r="O25" s="313"/>
      <c r="P25" s="64"/>
    </row>
    <row r="26" spans="1:16" x14ac:dyDescent="0.2">
      <c r="A26" s="313"/>
      <c r="B26" s="313"/>
      <c r="C26" s="313"/>
      <c r="D26" s="313"/>
      <c r="E26" s="313"/>
      <c r="F26" s="313"/>
      <c r="G26" s="313"/>
      <c r="H26" s="313"/>
      <c r="I26" s="313"/>
      <c r="J26" s="313"/>
      <c r="K26" s="313"/>
      <c r="L26" s="313"/>
      <c r="M26" s="313"/>
      <c r="N26" s="313"/>
      <c r="O26" s="313"/>
      <c r="P26" s="64"/>
    </row>
    <row r="27" spans="1:16" ht="15" x14ac:dyDescent="0.25">
      <c r="A27" s="300" t="s">
        <v>767</v>
      </c>
      <c r="B27" s="300"/>
      <c r="C27" s="300"/>
      <c r="D27" s="300"/>
      <c r="E27" s="300"/>
      <c r="F27" s="300"/>
      <c r="G27" s="300"/>
      <c r="H27" s="300"/>
      <c r="I27" s="300"/>
      <c r="J27" s="300"/>
      <c r="K27" s="300"/>
      <c r="L27" s="300"/>
      <c r="M27" s="300"/>
      <c r="N27" s="300"/>
      <c r="O27" s="300"/>
      <c r="P27" s="64"/>
    </row>
    <row r="28" spans="1:16" ht="15" customHeight="1" x14ac:dyDescent="0.2">
      <c r="A28" s="312" t="s">
        <v>791</v>
      </c>
      <c r="B28" s="312"/>
      <c r="C28" s="312"/>
      <c r="D28" s="312"/>
      <c r="E28" s="312"/>
      <c r="F28" s="312"/>
      <c r="G28" s="312"/>
      <c r="H28" s="312"/>
      <c r="I28" s="312"/>
      <c r="J28" s="312"/>
      <c r="K28" s="312"/>
      <c r="L28" s="312"/>
      <c r="M28" s="312"/>
      <c r="N28" s="312"/>
      <c r="O28" s="312"/>
      <c r="P28" s="64"/>
    </row>
    <row r="29" spans="1:16" ht="15" customHeight="1" x14ac:dyDescent="0.2">
      <c r="A29" s="312"/>
      <c r="B29" s="312"/>
      <c r="C29" s="312"/>
      <c r="D29" s="312"/>
      <c r="E29" s="312"/>
      <c r="F29" s="312"/>
      <c r="G29" s="312"/>
      <c r="H29" s="312"/>
      <c r="I29" s="312"/>
      <c r="J29" s="312"/>
      <c r="K29" s="312"/>
      <c r="L29" s="312"/>
      <c r="M29" s="312"/>
      <c r="N29" s="312"/>
      <c r="O29" s="312"/>
      <c r="P29" s="64"/>
    </row>
    <row r="30" spans="1:16" x14ac:dyDescent="0.2">
      <c r="A30" s="312"/>
      <c r="B30" s="312"/>
      <c r="C30" s="312"/>
      <c r="D30" s="312"/>
      <c r="E30" s="312"/>
      <c r="F30" s="312"/>
      <c r="G30" s="312"/>
      <c r="H30" s="312"/>
      <c r="I30" s="312"/>
      <c r="J30" s="312"/>
      <c r="K30" s="312"/>
      <c r="L30" s="312"/>
      <c r="M30" s="312"/>
      <c r="N30" s="312"/>
      <c r="O30" s="312"/>
      <c r="P30" s="64"/>
    </row>
    <row r="31" spans="1:16" ht="45" x14ac:dyDescent="0.2">
      <c r="A31" s="67" t="s">
        <v>754</v>
      </c>
      <c r="B31" s="67" t="s">
        <v>755</v>
      </c>
      <c r="C31" s="67" t="s">
        <v>756</v>
      </c>
      <c r="D31" s="67" t="s">
        <v>757</v>
      </c>
      <c r="E31" s="67" t="s">
        <v>758</v>
      </c>
      <c r="F31" s="67" t="s">
        <v>742</v>
      </c>
      <c r="G31" s="67" t="s">
        <v>759</v>
      </c>
      <c r="H31" s="245" t="s">
        <v>760</v>
      </c>
      <c r="I31" s="245" t="s">
        <v>769</v>
      </c>
      <c r="J31" s="245" t="s">
        <v>770</v>
      </c>
      <c r="K31" s="189"/>
      <c r="L31" s="189"/>
      <c r="M31" s="189"/>
      <c r="N31" s="189"/>
      <c r="O31" s="189"/>
      <c r="P31" s="64"/>
    </row>
    <row r="32" spans="1:16" s="37" customFormat="1" ht="42.75" x14ac:dyDescent="0.2">
      <c r="A32" s="247" t="str">
        <f t="shared" ref="A32:H32" si="0">A20</f>
        <v>DEF_001</v>
      </c>
      <c r="B32" s="248" t="str">
        <f t="shared" si="0"/>
        <v>Mortgage</v>
      </c>
      <c r="C32" s="248" t="str">
        <f t="shared" si="0"/>
        <v>Commercial property</v>
      </c>
      <c r="D32" s="248" t="str">
        <f t="shared" si="0"/>
        <v>136 McDougal Rd, Fort Smith, NT X0E 0P0</v>
      </c>
      <c r="E32" s="248">
        <f t="shared" si="0"/>
        <v>4200000</v>
      </c>
      <c r="F32" s="248">
        <f t="shared" si="0"/>
        <v>0</v>
      </c>
      <c r="G32" s="248">
        <f t="shared" si="0"/>
        <v>6000000</v>
      </c>
      <c r="H32" s="249">
        <f t="shared" si="0"/>
        <v>0.7</v>
      </c>
      <c r="I32" s="263">
        <v>60.005526000000003</v>
      </c>
      <c r="J32" s="263">
        <v>-111.875711</v>
      </c>
      <c r="K32" s="189"/>
      <c r="L32" s="189"/>
      <c r="M32" s="189"/>
      <c r="N32" s="189"/>
      <c r="O32" s="189"/>
      <c r="P32" s="218"/>
    </row>
    <row r="33" spans="1:16" x14ac:dyDescent="0.2">
      <c r="A33" s="189"/>
      <c r="B33" s="189"/>
      <c r="C33" s="189"/>
      <c r="D33" s="189"/>
      <c r="E33" s="189"/>
      <c r="F33" s="189"/>
      <c r="G33" s="189"/>
      <c r="H33" s="189"/>
      <c r="I33" s="189"/>
      <c r="J33" s="189"/>
      <c r="K33" s="189"/>
      <c r="L33" s="189"/>
      <c r="M33" s="189"/>
      <c r="N33" s="189"/>
      <c r="O33" s="189"/>
      <c r="P33" s="64"/>
    </row>
    <row r="34" spans="1:16" ht="15" x14ac:dyDescent="0.25">
      <c r="A34" s="300" t="s">
        <v>792</v>
      </c>
      <c r="B34" s="300"/>
      <c r="C34" s="300"/>
      <c r="D34" s="300"/>
      <c r="E34" s="300"/>
      <c r="F34" s="300"/>
      <c r="G34" s="300"/>
      <c r="H34" s="300"/>
      <c r="I34" s="300"/>
      <c r="J34" s="300"/>
      <c r="K34" s="300"/>
      <c r="L34" s="300"/>
      <c r="M34" s="300"/>
      <c r="N34" s="300"/>
      <c r="O34" s="300"/>
      <c r="P34" s="64"/>
    </row>
    <row r="35" spans="1:16" ht="15" customHeight="1" x14ac:dyDescent="0.2">
      <c r="A35" s="312" t="s">
        <v>793</v>
      </c>
      <c r="B35" s="312"/>
      <c r="C35" s="312"/>
      <c r="D35" s="312"/>
      <c r="E35" s="312"/>
      <c r="F35" s="312"/>
      <c r="G35" s="312"/>
      <c r="H35" s="312"/>
      <c r="I35" s="312"/>
      <c r="J35" s="312"/>
      <c r="K35" s="312"/>
      <c r="L35" s="312"/>
      <c r="M35" s="312"/>
      <c r="N35" s="312"/>
      <c r="O35" s="312"/>
      <c r="P35" s="64"/>
    </row>
    <row r="36" spans="1:16" ht="15" customHeight="1" x14ac:dyDescent="0.2">
      <c r="A36" s="312"/>
      <c r="B36" s="312"/>
      <c r="C36" s="312"/>
      <c r="D36" s="312"/>
      <c r="E36" s="312"/>
      <c r="F36" s="312"/>
      <c r="G36" s="312"/>
      <c r="H36" s="312"/>
      <c r="I36" s="312"/>
      <c r="J36" s="312"/>
      <c r="K36" s="312"/>
      <c r="L36" s="312"/>
      <c r="M36" s="312"/>
      <c r="N36" s="312"/>
      <c r="O36" s="312"/>
      <c r="P36" s="64"/>
    </row>
    <row r="37" spans="1:16" ht="15" customHeight="1" x14ac:dyDescent="0.2">
      <c r="A37" s="312"/>
      <c r="B37" s="312"/>
      <c r="C37" s="312"/>
      <c r="D37" s="312"/>
      <c r="E37" s="312"/>
      <c r="F37" s="312"/>
      <c r="G37" s="312"/>
      <c r="H37" s="312"/>
      <c r="I37" s="312"/>
      <c r="J37" s="312"/>
      <c r="K37" s="312"/>
      <c r="L37" s="312"/>
      <c r="M37" s="312"/>
      <c r="N37" s="312"/>
      <c r="O37" s="312"/>
      <c r="P37" s="64"/>
    </row>
    <row r="38" spans="1:16" ht="15" customHeight="1" x14ac:dyDescent="0.2">
      <c r="A38" s="312"/>
      <c r="B38" s="312"/>
      <c r="C38" s="312"/>
      <c r="D38" s="312"/>
      <c r="E38" s="312"/>
      <c r="F38" s="312"/>
      <c r="G38" s="312"/>
      <c r="H38" s="312"/>
      <c r="I38" s="312"/>
      <c r="J38" s="312"/>
      <c r="K38" s="312"/>
      <c r="L38" s="312"/>
      <c r="M38" s="312"/>
      <c r="N38" s="312"/>
      <c r="O38" s="312"/>
      <c r="P38" s="64"/>
    </row>
    <row r="39" spans="1:16" ht="15" customHeight="1" x14ac:dyDescent="0.2">
      <c r="A39" s="312"/>
      <c r="B39" s="312"/>
      <c r="C39" s="312"/>
      <c r="D39" s="312"/>
      <c r="E39" s="312"/>
      <c r="F39" s="312"/>
      <c r="G39" s="312"/>
      <c r="H39" s="312"/>
      <c r="I39" s="312"/>
      <c r="J39" s="312"/>
      <c r="K39" s="312"/>
      <c r="L39" s="312"/>
      <c r="M39" s="312"/>
      <c r="N39" s="312"/>
      <c r="O39" s="312"/>
      <c r="P39" s="64"/>
    </row>
    <row r="40" spans="1:16" ht="15" customHeight="1" x14ac:dyDescent="0.2">
      <c r="A40" s="312"/>
      <c r="B40" s="312"/>
      <c r="C40" s="312"/>
      <c r="D40" s="312"/>
      <c r="E40" s="312"/>
      <c r="F40" s="312"/>
      <c r="G40" s="312"/>
      <c r="H40" s="312"/>
      <c r="I40" s="312"/>
      <c r="J40" s="312"/>
      <c r="K40" s="312"/>
      <c r="L40" s="312"/>
      <c r="M40" s="312"/>
      <c r="N40" s="312"/>
      <c r="O40" s="312"/>
      <c r="P40" s="64"/>
    </row>
    <row r="41" spans="1:16" ht="15" customHeight="1" x14ac:dyDescent="0.2">
      <c r="A41" s="312"/>
      <c r="B41" s="312"/>
      <c r="C41" s="312"/>
      <c r="D41" s="312"/>
      <c r="E41" s="312"/>
      <c r="F41" s="312"/>
      <c r="G41" s="312"/>
      <c r="H41" s="312"/>
      <c r="I41" s="312"/>
      <c r="J41" s="312"/>
      <c r="K41" s="312"/>
      <c r="L41" s="312"/>
      <c r="M41" s="312"/>
      <c r="N41" s="312"/>
      <c r="O41" s="312"/>
      <c r="P41" s="64"/>
    </row>
    <row r="42" spans="1:16" ht="15" customHeight="1" x14ac:dyDescent="0.2">
      <c r="A42" s="312"/>
      <c r="B42" s="312"/>
      <c r="C42" s="312"/>
      <c r="D42" s="312"/>
      <c r="E42" s="312"/>
      <c r="F42" s="312"/>
      <c r="G42" s="312"/>
      <c r="H42" s="312"/>
      <c r="I42" s="312"/>
      <c r="J42" s="312"/>
      <c r="K42" s="312"/>
      <c r="L42" s="312"/>
      <c r="M42" s="312"/>
      <c r="N42" s="312"/>
      <c r="O42" s="312"/>
      <c r="P42" s="64"/>
    </row>
    <row r="43" spans="1:16" ht="15" customHeight="1" x14ac:dyDescent="0.2">
      <c r="A43" s="312"/>
      <c r="B43" s="312"/>
      <c r="C43" s="312"/>
      <c r="D43" s="312"/>
      <c r="E43" s="312"/>
      <c r="F43" s="312"/>
      <c r="G43" s="312"/>
      <c r="H43" s="312"/>
      <c r="I43" s="312"/>
      <c r="J43" s="312"/>
      <c r="K43" s="312"/>
      <c r="L43" s="312"/>
      <c r="M43" s="312"/>
      <c r="N43" s="312"/>
      <c r="O43" s="312"/>
      <c r="P43" s="64"/>
    </row>
    <row r="44" spans="1:16" ht="15" customHeight="1" x14ac:dyDescent="0.2">
      <c r="A44" s="312"/>
      <c r="B44" s="312"/>
      <c r="C44" s="312"/>
      <c r="D44" s="312"/>
      <c r="E44" s="312"/>
      <c r="F44" s="312"/>
      <c r="G44" s="312"/>
      <c r="H44" s="312"/>
      <c r="I44" s="312"/>
      <c r="J44" s="312"/>
      <c r="K44" s="312"/>
      <c r="L44" s="312"/>
      <c r="M44" s="312"/>
      <c r="N44" s="312"/>
      <c r="O44" s="312"/>
      <c r="P44" s="64"/>
    </row>
    <row r="45" spans="1:16" ht="15" customHeight="1" x14ac:dyDescent="0.2">
      <c r="A45" s="312"/>
      <c r="B45" s="312"/>
      <c r="C45" s="312"/>
      <c r="D45" s="312"/>
      <c r="E45" s="312"/>
      <c r="F45" s="312"/>
      <c r="G45" s="312"/>
      <c r="H45" s="312"/>
      <c r="I45" s="312"/>
      <c r="J45" s="312"/>
      <c r="K45" s="312"/>
      <c r="L45" s="312"/>
      <c r="M45" s="312"/>
      <c r="N45" s="312"/>
      <c r="O45" s="312"/>
      <c r="P45" s="64"/>
    </row>
    <row r="46" spans="1:16" ht="15" customHeight="1" x14ac:dyDescent="0.2">
      <c r="A46" s="312"/>
      <c r="B46" s="312"/>
      <c r="C46" s="312"/>
      <c r="D46" s="312"/>
      <c r="E46" s="312"/>
      <c r="F46" s="312"/>
      <c r="G46" s="312"/>
      <c r="H46" s="312"/>
      <c r="I46" s="312"/>
      <c r="J46" s="312"/>
      <c r="K46" s="312"/>
      <c r="L46" s="312"/>
      <c r="M46" s="312"/>
      <c r="N46" s="312"/>
      <c r="O46" s="312"/>
      <c r="P46" s="64"/>
    </row>
    <row r="47" spans="1:16" ht="15" customHeight="1" x14ac:dyDescent="0.2">
      <c r="A47" s="312"/>
      <c r="B47" s="312"/>
      <c r="C47" s="312"/>
      <c r="D47" s="312"/>
      <c r="E47" s="312"/>
      <c r="F47" s="312"/>
      <c r="G47" s="312"/>
      <c r="H47" s="312"/>
      <c r="I47" s="312"/>
      <c r="J47" s="312"/>
      <c r="K47" s="312"/>
      <c r="L47" s="312"/>
      <c r="M47" s="312"/>
      <c r="N47" s="312"/>
      <c r="O47" s="312"/>
      <c r="P47" s="64"/>
    </row>
    <row r="48" spans="1:16" ht="15" customHeight="1" x14ac:dyDescent="0.2">
      <c r="A48" s="312"/>
      <c r="B48" s="312"/>
      <c r="C48" s="312"/>
      <c r="D48" s="312"/>
      <c r="E48" s="312"/>
      <c r="F48" s="312"/>
      <c r="G48" s="312"/>
      <c r="H48" s="312"/>
      <c r="I48" s="312"/>
      <c r="J48" s="312"/>
      <c r="K48" s="312"/>
      <c r="L48" s="312"/>
      <c r="M48" s="312"/>
      <c r="N48" s="312"/>
      <c r="O48" s="312"/>
      <c r="P48" s="64"/>
    </row>
    <row r="49" spans="1:16" ht="15" customHeight="1" x14ac:dyDescent="0.2">
      <c r="A49" s="312"/>
      <c r="B49" s="312"/>
      <c r="C49" s="312"/>
      <c r="D49" s="312"/>
      <c r="E49" s="312"/>
      <c r="F49" s="312"/>
      <c r="G49" s="312"/>
      <c r="H49" s="312"/>
      <c r="I49" s="312"/>
      <c r="J49" s="312"/>
      <c r="K49" s="312"/>
      <c r="L49" s="312"/>
      <c r="M49" s="312"/>
      <c r="N49" s="312"/>
      <c r="O49" s="312"/>
      <c r="P49" s="64"/>
    </row>
    <row r="50" spans="1:16" ht="15" customHeight="1" x14ac:dyDescent="0.2">
      <c r="A50" s="312"/>
      <c r="B50" s="312"/>
      <c r="C50" s="312"/>
      <c r="D50" s="312"/>
      <c r="E50" s="312"/>
      <c r="F50" s="312"/>
      <c r="G50" s="312"/>
      <c r="H50" s="312"/>
      <c r="I50" s="312"/>
      <c r="J50" s="312"/>
      <c r="K50" s="312"/>
      <c r="L50" s="312"/>
      <c r="M50" s="312"/>
      <c r="N50" s="312"/>
      <c r="O50" s="312"/>
      <c r="P50" s="64"/>
    </row>
    <row r="51" spans="1:16" ht="15" customHeight="1" x14ac:dyDescent="0.2">
      <c r="A51" s="312"/>
      <c r="B51" s="312"/>
      <c r="C51" s="312"/>
      <c r="D51" s="312"/>
      <c r="E51" s="312"/>
      <c r="F51" s="312"/>
      <c r="G51" s="312"/>
      <c r="H51" s="312"/>
      <c r="I51" s="312"/>
      <c r="J51" s="312"/>
      <c r="K51" s="312"/>
      <c r="L51" s="312"/>
      <c r="M51" s="312"/>
      <c r="N51" s="312"/>
      <c r="O51" s="312"/>
      <c r="P51" s="64"/>
    </row>
    <row r="52" spans="1:16" ht="15" customHeight="1" x14ac:dyDescent="0.2">
      <c r="A52" s="392" t="s">
        <v>794</v>
      </c>
      <c r="B52" s="392"/>
      <c r="C52" s="392"/>
      <c r="D52" s="392"/>
      <c r="E52" s="392"/>
      <c r="F52" s="392"/>
      <c r="G52" s="392"/>
      <c r="H52" s="189"/>
      <c r="I52" s="189"/>
      <c r="J52" s="189"/>
      <c r="K52" s="189"/>
      <c r="L52" s="189"/>
      <c r="M52" s="189"/>
      <c r="N52" s="189"/>
      <c r="O52" s="189"/>
      <c r="P52" s="64"/>
    </row>
    <row r="53" spans="1:16" ht="15" customHeight="1" x14ac:dyDescent="0.2">
      <c r="A53" s="392"/>
      <c r="B53" s="392"/>
      <c r="C53" s="392"/>
      <c r="D53" s="392"/>
      <c r="E53" s="392"/>
      <c r="F53" s="392"/>
      <c r="G53" s="392"/>
      <c r="H53" s="189"/>
      <c r="I53" s="189"/>
      <c r="J53" s="189"/>
      <c r="K53" s="189"/>
      <c r="L53" s="189"/>
      <c r="M53" s="189"/>
      <c r="N53" s="189"/>
      <c r="O53" s="189"/>
      <c r="P53" s="64"/>
    </row>
    <row r="54" spans="1:16" ht="15" customHeight="1" x14ac:dyDescent="0.2">
      <c r="A54" s="392"/>
      <c r="B54" s="392"/>
      <c r="C54" s="392"/>
      <c r="D54" s="392"/>
      <c r="E54" s="392"/>
      <c r="F54" s="392"/>
      <c r="G54" s="392"/>
      <c r="H54" s="189"/>
      <c r="I54" s="189"/>
      <c r="J54" s="189"/>
      <c r="K54" s="189"/>
      <c r="L54" s="189"/>
      <c r="M54" s="189"/>
      <c r="N54" s="189"/>
      <c r="O54" s="189"/>
      <c r="P54" s="64"/>
    </row>
    <row r="55" spans="1:16" ht="15" customHeight="1" x14ac:dyDescent="0.2">
      <c r="A55" s="392"/>
      <c r="B55" s="392"/>
      <c r="C55" s="392"/>
      <c r="D55" s="392"/>
      <c r="E55" s="392"/>
      <c r="F55" s="392"/>
      <c r="G55" s="392"/>
      <c r="H55" s="189"/>
      <c r="I55" s="189"/>
      <c r="J55" s="189"/>
      <c r="K55" s="189"/>
      <c r="L55" s="189"/>
      <c r="M55" s="189"/>
      <c r="N55" s="189"/>
      <c r="O55" s="189"/>
      <c r="P55" s="64"/>
    </row>
    <row r="56" spans="1:16" ht="15" customHeight="1" x14ac:dyDescent="0.2">
      <c r="A56" s="392"/>
      <c r="B56" s="392"/>
      <c r="C56" s="392"/>
      <c r="D56" s="392"/>
      <c r="E56" s="392"/>
      <c r="F56" s="392"/>
      <c r="G56" s="392"/>
      <c r="H56" s="189"/>
      <c r="I56" s="189"/>
      <c r="J56" s="189"/>
      <c r="K56" s="189"/>
      <c r="L56" s="189"/>
      <c r="M56" s="189"/>
      <c r="N56" s="189"/>
      <c r="O56" s="189"/>
      <c r="P56" s="64"/>
    </row>
    <row r="57" spans="1:16" ht="15" customHeight="1" x14ac:dyDescent="0.2">
      <c r="A57" s="392"/>
      <c r="B57" s="392"/>
      <c r="C57" s="392"/>
      <c r="D57" s="392"/>
      <c r="E57" s="392"/>
      <c r="F57" s="392"/>
      <c r="G57" s="392"/>
      <c r="H57" s="189"/>
      <c r="I57" s="189"/>
      <c r="J57" s="189"/>
      <c r="K57" s="189"/>
      <c r="L57" s="189"/>
      <c r="M57" s="189"/>
      <c r="N57" s="189"/>
      <c r="O57" s="189"/>
      <c r="P57" s="64"/>
    </row>
    <row r="58" spans="1:16" ht="15" customHeight="1" x14ac:dyDescent="0.2">
      <c r="A58" s="392"/>
      <c r="B58" s="392"/>
      <c r="C58" s="392"/>
      <c r="D58" s="392"/>
      <c r="E58" s="392"/>
      <c r="F58" s="392"/>
      <c r="G58" s="392"/>
      <c r="H58" s="189"/>
      <c r="I58" s="189"/>
      <c r="J58" s="189"/>
      <c r="K58" s="189"/>
      <c r="L58" s="189"/>
      <c r="M58" s="189"/>
      <c r="N58" s="189"/>
      <c r="O58" s="189"/>
      <c r="P58" s="64"/>
    </row>
    <row r="59" spans="1:16" ht="15" customHeight="1" x14ac:dyDescent="0.2">
      <c r="A59" s="392"/>
      <c r="B59" s="392"/>
      <c r="C59" s="392"/>
      <c r="D59" s="392"/>
      <c r="E59" s="392"/>
      <c r="F59" s="392"/>
      <c r="G59" s="392"/>
      <c r="H59" s="189"/>
      <c r="I59" s="189"/>
      <c r="J59" s="189"/>
      <c r="K59" s="189"/>
      <c r="L59" s="189"/>
      <c r="M59" s="189"/>
      <c r="N59" s="189"/>
      <c r="O59" s="189"/>
      <c r="P59" s="64"/>
    </row>
    <row r="60" spans="1:16" ht="15" customHeight="1" x14ac:dyDescent="0.2">
      <c r="A60" s="392"/>
      <c r="B60" s="392"/>
      <c r="C60" s="392"/>
      <c r="D60" s="392"/>
      <c r="E60" s="392"/>
      <c r="F60" s="392"/>
      <c r="G60" s="392"/>
      <c r="H60" s="189"/>
      <c r="I60" s="189"/>
      <c r="J60" s="189"/>
      <c r="K60" s="189"/>
      <c r="L60" s="189"/>
      <c r="M60" s="189"/>
      <c r="N60" s="189"/>
      <c r="O60" s="189"/>
      <c r="P60" s="64"/>
    </row>
    <row r="61" spans="1:16" ht="15" customHeight="1" x14ac:dyDescent="0.2">
      <c r="A61" s="392"/>
      <c r="B61" s="392"/>
      <c r="C61" s="392"/>
      <c r="D61" s="392"/>
      <c r="E61" s="392"/>
      <c r="F61" s="392"/>
      <c r="G61" s="392"/>
      <c r="H61" s="189"/>
      <c r="I61" s="189"/>
      <c r="J61" s="189"/>
      <c r="K61" s="189"/>
      <c r="L61" s="189"/>
      <c r="M61" s="189"/>
      <c r="N61" s="189"/>
      <c r="O61" s="189"/>
      <c r="P61" s="64"/>
    </row>
    <row r="62" spans="1:16" ht="15" customHeight="1" x14ac:dyDescent="0.2">
      <c r="A62" s="392"/>
      <c r="B62" s="392"/>
      <c r="C62" s="392"/>
      <c r="D62" s="392"/>
      <c r="E62" s="392"/>
      <c r="F62" s="392"/>
      <c r="G62" s="392"/>
      <c r="H62" s="189"/>
      <c r="I62" s="189"/>
      <c r="J62" s="189"/>
      <c r="K62" s="189"/>
      <c r="L62" s="189"/>
      <c r="M62" s="189"/>
      <c r="N62" s="189"/>
      <c r="O62" s="189"/>
      <c r="P62" s="64"/>
    </row>
    <row r="63" spans="1:16" ht="15" customHeight="1" x14ac:dyDescent="0.2">
      <c r="A63" s="392"/>
      <c r="B63" s="392"/>
      <c r="C63" s="392"/>
      <c r="D63" s="392"/>
      <c r="E63" s="392"/>
      <c r="F63" s="392"/>
      <c r="G63" s="392"/>
      <c r="H63" s="189"/>
      <c r="I63" s="189"/>
      <c r="J63" s="189"/>
      <c r="K63" s="189"/>
      <c r="L63" s="189"/>
      <c r="M63" s="189"/>
      <c r="N63" s="189"/>
      <c r="O63" s="189"/>
      <c r="P63" s="64"/>
    </row>
    <row r="64" spans="1:16" ht="15" customHeight="1" x14ac:dyDescent="0.2">
      <c r="A64" s="392"/>
      <c r="B64" s="392"/>
      <c r="C64" s="392"/>
      <c r="D64" s="392"/>
      <c r="E64" s="392"/>
      <c r="F64" s="392"/>
      <c r="G64" s="392"/>
      <c r="H64" s="189"/>
      <c r="I64" s="189"/>
      <c r="J64" s="189"/>
      <c r="K64" s="189"/>
      <c r="L64" s="189"/>
      <c r="M64" s="189"/>
      <c r="N64" s="189"/>
      <c r="O64" s="189"/>
      <c r="P64" s="64"/>
    </row>
    <row r="65" spans="1:16" ht="15" customHeight="1" x14ac:dyDescent="0.2">
      <c r="A65" s="392"/>
      <c r="B65" s="392"/>
      <c r="C65" s="392"/>
      <c r="D65" s="392"/>
      <c r="E65" s="392"/>
      <c r="F65" s="392"/>
      <c r="G65" s="392"/>
      <c r="H65" s="189"/>
      <c r="I65" s="189"/>
      <c r="J65" s="189"/>
      <c r="K65" s="189"/>
      <c r="L65" s="189"/>
      <c r="M65" s="189"/>
      <c r="N65" s="189"/>
      <c r="O65" s="189"/>
      <c r="P65" s="64"/>
    </row>
    <row r="66" spans="1:16" ht="15" customHeight="1" x14ac:dyDescent="0.2">
      <c r="A66" s="392"/>
      <c r="B66" s="392"/>
      <c r="C66" s="392"/>
      <c r="D66" s="392"/>
      <c r="E66" s="392"/>
      <c r="F66" s="392"/>
      <c r="G66" s="392"/>
      <c r="H66" s="189"/>
      <c r="I66" s="189"/>
      <c r="J66" s="189"/>
      <c r="K66" s="189"/>
      <c r="L66" s="189"/>
      <c r="M66" s="189"/>
      <c r="N66" s="189"/>
      <c r="O66" s="189"/>
      <c r="P66" s="64"/>
    </row>
    <row r="67" spans="1:16" ht="15" customHeight="1" x14ac:dyDescent="0.2">
      <c r="A67" s="392"/>
      <c r="B67" s="392"/>
      <c r="C67" s="392"/>
      <c r="D67" s="392"/>
      <c r="E67" s="392"/>
      <c r="F67" s="392"/>
      <c r="G67" s="392"/>
      <c r="H67" s="189"/>
      <c r="I67" s="189"/>
      <c r="J67" s="189"/>
      <c r="K67" s="189"/>
      <c r="L67" s="189"/>
      <c r="M67" s="189"/>
      <c r="N67" s="189"/>
      <c r="O67" s="189"/>
      <c r="P67" s="64"/>
    </row>
    <row r="68" spans="1:16" ht="15" customHeight="1" x14ac:dyDescent="0.2">
      <c r="A68" s="392"/>
      <c r="B68" s="392"/>
      <c r="C68" s="392"/>
      <c r="D68" s="392"/>
      <c r="E68" s="392"/>
      <c r="F68" s="392"/>
      <c r="G68" s="392"/>
      <c r="H68" s="189"/>
      <c r="I68" s="189"/>
      <c r="J68" s="189"/>
      <c r="K68" s="189"/>
      <c r="L68" s="189"/>
      <c r="M68" s="189"/>
      <c r="N68" s="189"/>
      <c r="O68" s="189"/>
      <c r="P68" s="64"/>
    </row>
    <row r="69" spans="1:16" ht="15" customHeight="1" x14ac:dyDescent="0.2">
      <c r="A69" s="392"/>
      <c r="B69" s="392"/>
      <c r="C69" s="392"/>
      <c r="D69" s="392"/>
      <c r="E69" s="392"/>
      <c r="F69" s="392"/>
      <c r="G69" s="392"/>
      <c r="H69" s="189"/>
      <c r="I69" s="189"/>
      <c r="J69" s="189"/>
      <c r="K69" s="189"/>
      <c r="L69" s="189"/>
      <c r="M69" s="189"/>
      <c r="N69" s="189"/>
      <c r="O69" s="189"/>
      <c r="P69" s="64"/>
    </row>
    <row r="70" spans="1:16" ht="15" customHeight="1" x14ac:dyDescent="0.2">
      <c r="A70" s="392"/>
      <c r="B70" s="392"/>
      <c r="C70" s="392"/>
      <c r="D70" s="392"/>
      <c r="E70" s="392"/>
      <c r="F70" s="392"/>
      <c r="G70" s="392"/>
      <c r="H70" s="189"/>
      <c r="I70" s="189"/>
      <c r="J70" s="189"/>
      <c r="K70" s="189"/>
      <c r="L70" s="189"/>
      <c r="M70" s="189"/>
      <c r="N70" s="189"/>
      <c r="O70" s="189"/>
      <c r="P70" s="64"/>
    </row>
    <row r="71" spans="1:16" ht="15" customHeight="1" x14ac:dyDescent="0.2">
      <c r="A71" s="392"/>
      <c r="B71" s="392"/>
      <c r="C71" s="392"/>
      <c r="D71" s="392"/>
      <c r="E71" s="392"/>
      <c r="F71" s="392"/>
      <c r="G71" s="392"/>
      <c r="H71" s="189"/>
      <c r="I71" s="189"/>
      <c r="J71" s="189"/>
      <c r="K71" s="189"/>
      <c r="L71" s="189"/>
      <c r="M71" s="189"/>
      <c r="N71" s="189"/>
      <c r="O71" s="189"/>
      <c r="P71" s="64"/>
    </row>
    <row r="72" spans="1:16" ht="15" customHeight="1" x14ac:dyDescent="0.2">
      <c r="A72" s="392"/>
      <c r="B72" s="392"/>
      <c r="C72" s="392"/>
      <c r="D72" s="392"/>
      <c r="E72" s="392"/>
      <c r="F72" s="392"/>
      <c r="G72" s="392"/>
      <c r="H72" s="189"/>
      <c r="I72" s="189"/>
      <c r="J72" s="189"/>
      <c r="K72" s="189"/>
      <c r="L72" s="189"/>
      <c r="M72" s="189"/>
      <c r="N72" s="189"/>
      <c r="O72" s="189"/>
      <c r="P72" s="64"/>
    </row>
    <row r="73" spans="1:16" ht="15" customHeight="1" x14ac:dyDescent="0.2">
      <c r="A73" s="392"/>
      <c r="B73" s="392"/>
      <c r="C73" s="392"/>
      <c r="D73" s="392"/>
      <c r="E73" s="392"/>
      <c r="F73" s="392"/>
      <c r="G73" s="392"/>
      <c r="H73" s="189"/>
      <c r="I73" s="189"/>
      <c r="J73" s="189"/>
      <c r="K73" s="189"/>
      <c r="L73" s="189"/>
      <c r="M73" s="189"/>
      <c r="N73" s="189"/>
      <c r="O73" s="189"/>
      <c r="P73" s="64"/>
    </row>
    <row r="74" spans="1:16" ht="15" customHeight="1" x14ac:dyDescent="0.2">
      <c r="A74" s="392"/>
      <c r="B74" s="392"/>
      <c r="C74" s="392"/>
      <c r="D74" s="392"/>
      <c r="E74" s="392"/>
      <c r="F74" s="392"/>
      <c r="G74" s="392"/>
      <c r="H74" s="189"/>
      <c r="I74" s="189"/>
      <c r="J74" s="189"/>
      <c r="K74" s="189"/>
      <c r="L74" s="189"/>
      <c r="M74" s="189"/>
      <c r="N74" s="189"/>
      <c r="O74" s="189"/>
      <c r="P74" s="64"/>
    </row>
    <row r="75" spans="1:16" ht="15" customHeight="1" x14ac:dyDescent="0.2">
      <c r="A75" s="392"/>
      <c r="B75" s="392"/>
      <c r="C75" s="392"/>
      <c r="D75" s="392"/>
      <c r="E75" s="392"/>
      <c r="F75" s="392"/>
      <c r="G75" s="392"/>
      <c r="H75" s="189"/>
      <c r="I75" s="189"/>
      <c r="J75" s="189"/>
      <c r="K75" s="189"/>
      <c r="L75" s="189"/>
      <c r="M75" s="189"/>
      <c r="N75" s="189"/>
      <c r="O75" s="189"/>
      <c r="P75" s="64"/>
    </row>
    <row r="76" spans="1:16" ht="15" customHeight="1" x14ac:dyDescent="0.2">
      <c r="A76" s="392"/>
      <c r="B76" s="392"/>
      <c r="C76" s="392"/>
      <c r="D76" s="392"/>
      <c r="E76" s="392"/>
      <c r="F76" s="392"/>
      <c r="G76" s="392"/>
      <c r="H76" s="189"/>
      <c r="I76" s="189"/>
      <c r="J76" s="189"/>
      <c r="K76" s="189"/>
      <c r="L76" s="189"/>
      <c r="M76" s="189"/>
      <c r="N76" s="189"/>
      <c r="O76" s="189"/>
      <c r="P76" s="64"/>
    </row>
    <row r="77" spans="1:16" ht="15" customHeight="1" x14ac:dyDescent="0.2">
      <c r="A77" s="392"/>
      <c r="B77" s="392"/>
      <c r="C77" s="392"/>
      <c r="D77" s="392"/>
      <c r="E77" s="392"/>
      <c r="F77" s="392"/>
      <c r="G77" s="392"/>
      <c r="H77" s="189"/>
      <c r="I77" s="189"/>
      <c r="J77" s="189"/>
      <c r="K77" s="189"/>
      <c r="L77" s="189"/>
      <c r="M77" s="189"/>
      <c r="N77" s="189"/>
      <c r="O77" s="189"/>
      <c r="P77" s="64"/>
    </row>
    <row r="78" spans="1:16" ht="15" customHeight="1" x14ac:dyDescent="0.2">
      <c r="A78" s="392"/>
      <c r="B78" s="392"/>
      <c r="C78" s="392"/>
      <c r="D78" s="392"/>
      <c r="E78" s="392"/>
      <c r="F78" s="392"/>
      <c r="G78" s="392"/>
      <c r="H78" s="189"/>
      <c r="I78" s="189"/>
      <c r="J78" s="189"/>
      <c r="K78" s="189"/>
      <c r="L78" s="189"/>
      <c r="M78" s="189"/>
      <c r="N78" s="189"/>
      <c r="O78" s="189"/>
      <c r="P78" s="64"/>
    </row>
    <row r="79" spans="1:16" ht="15" customHeight="1" x14ac:dyDescent="0.2">
      <c r="A79" s="392"/>
      <c r="B79" s="392"/>
      <c r="C79" s="392"/>
      <c r="D79" s="392"/>
      <c r="E79" s="392"/>
      <c r="F79" s="392"/>
      <c r="G79" s="392"/>
      <c r="H79" s="189"/>
      <c r="I79" s="189"/>
      <c r="J79" s="189"/>
      <c r="K79" s="189"/>
      <c r="L79" s="189"/>
      <c r="M79" s="189"/>
      <c r="N79" s="189"/>
      <c r="O79" s="189"/>
      <c r="P79" s="64"/>
    </row>
    <row r="80" spans="1:16" ht="15" customHeight="1" x14ac:dyDescent="0.2">
      <c r="A80" s="392"/>
      <c r="B80" s="392"/>
      <c r="C80" s="392"/>
      <c r="D80" s="392"/>
      <c r="E80" s="392"/>
      <c r="F80" s="392"/>
      <c r="G80" s="392"/>
      <c r="H80" s="189"/>
      <c r="I80" s="189"/>
      <c r="J80" s="189"/>
      <c r="K80" s="189"/>
      <c r="L80" s="189"/>
      <c r="M80" s="189"/>
      <c r="N80" s="189"/>
      <c r="O80" s="189"/>
      <c r="P80" s="64"/>
    </row>
    <row r="81" spans="1:16" ht="15" customHeight="1" x14ac:dyDescent="0.2">
      <c r="A81" s="392"/>
      <c r="B81" s="392"/>
      <c r="C81" s="392"/>
      <c r="D81" s="392"/>
      <c r="E81" s="392"/>
      <c r="F81" s="392"/>
      <c r="G81" s="392"/>
      <c r="H81" s="189"/>
      <c r="I81" s="189"/>
      <c r="J81" s="189"/>
      <c r="K81" s="189"/>
      <c r="L81" s="189"/>
      <c r="M81" s="189"/>
      <c r="N81" s="189"/>
      <c r="O81" s="189"/>
      <c r="P81" s="64"/>
    </row>
    <row r="82" spans="1:16" ht="15" customHeight="1" x14ac:dyDescent="0.2">
      <c r="A82" s="392"/>
      <c r="B82" s="392"/>
      <c r="C82" s="392"/>
      <c r="D82" s="392"/>
      <c r="E82" s="392"/>
      <c r="F82" s="392"/>
      <c r="G82" s="392"/>
      <c r="H82" s="189"/>
      <c r="I82" s="189"/>
      <c r="J82" s="189"/>
      <c r="K82" s="189"/>
      <c r="L82" s="189"/>
      <c r="M82" s="189"/>
      <c r="N82" s="189"/>
      <c r="O82" s="189"/>
      <c r="P82" s="64"/>
    </row>
    <row r="83" spans="1:16" ht="15" customHeight="1" x14ac:dyDescent="0.2">
      <c r="A83" s="392"/>
      <c r="B83" s="392"/>
      <c r="C83" s="392"/>
      <c r="D83" s="392"/>
      <c r="E83" s="392"/>
      <c r="F83" s="392"/>
      <c r="G83" s="392"/>
      <c r="H83" s="189"/>
      <c r="I83" s="189"/>
      <c r="J83" s="189"/>
      <c r="K83" s="189"/>
      <c r="L83" s="189"/>
      <c r="M83" s="189"/>
      <c r="N83" s="189"/>
      <c r="O83" s="189"/>
      <c r="P83" s="64"/>
    </row>
    <row r="84" spans="1:16" ht="15" customHeight="1" x14ac:dyDescent="0.2">
      <c r="A84" s="392"/>
      <c r="B84" s="392"/>
      <c r="C84" s="392"/>
      <c r="D84" s="392"/>
      <c r="E84" s="392"/>
      <c r="F84" s="392"/>
      <c r="G84" s="392"/>
      <c r="H84" s="189"/>
      <c r="I84" s="189"/>
      <c r="J84" s="189"/>
      <c r="K84" s="189"/>
      <c r="L84" s="189"/>
      <c r="M84" s="189"/>
      <c r="N84" s="189"/>
      <c r="O84" s="189"/>
      <c r="P84" s="64"/>
    </row>
    <row r="85" spans="1:16" ht="15" customHeight="1" x14ac:dyDescent="0.2">
      <c r="A85" s="392"/>
      <c r="B85" s="392"/>
      <c r="C85" s="392"/>
      <c r="D85" s="392"/>
      <c r="E85" s="392"/>
      <c r="F85" s="392"/>
      <c r="G85" s="392"/>
      <c r="H85" s="189"/>
      <c r="I85" s="189"/>
      <c r="J85" s="189"/>
      <c r="K85" s="189"/>
      <c r="L85" s="189"/>
      <c r="M85" s="189"/>
      <c r="N85" s="189"/>
      <c r="O85" s="189"/>
      <c r="P85" s="64"/>
    </row>
    <row r="86" spans="1:16" ht="15" customHeight="1" x14ac:dyDescent="0.2">
      <c r="A86" s="392"/>
      <c r="B86" s="392"/>
      <c r="C86" s="392"/>
      <c r="D86" s="392"/>
      <c r="E86" s="392"/>
      <c r="F86" s="392"/>
      <c r="G86" s="392"/>
      <c r="H86" s="189"/>
      <c r="I86" s="189"/>
      <c r="J86" s="189"/>
      <c r="K86" s="189"/>
      <c r="L86" s="189"/>
      <c r="M86" s="189"/>
      <c r="N86" s="189"/>
      <c r="O86" s="189"/>
      <c r="P86" s="64"/>
    </row>
    <row r="87" spans="1:16" ht="15" customHeight="1" x14ac:dyDescent="0.2">
      <c r="A87" s="392"/>
      <c r="B87" s="392"/>
      <c r="C87" s="392"/>
      <c r="D87" s="392"/>
      <c r="E87" s="392"/>
      <c r="F87" s="392"/>
      <c r="G87" s="392"/>
      <c r="H87" s="189"/>
      <c r="I87" s="189"/>
      <c r="J87" s="189"/>
      <c r="K87" s="189"/>
      <c r="L87" s="189"/>
      <c r="M87" s="189"/>
      <c r="N87" s="189"/>
      <c r="O87" s="189"/>
      <c r="P87" s="64"/>
    </row>
    <row r="88" spans="1:16" ht="15" customHeight="1" x14ac:dyDescent="0.2">
      <c r="A88" s="392"/>
      <c r="B88" s="392"/>
      <c r="C88" s="392"/>
      <c r="D88" s="392"/>
      <c r="E88" s="392"/>
      <c r="F88" s="392"/>
      <c r="G88" s="392"/>
      <c r="H88" s="189"/>
      <c r="I88" s="189"/>
      <c r="J88" s="189"/>
      <c r="K88" s="189"/>
      <c r="L88" s="189"/>
      <c r="M88" s="189"/>
      <c r="N88" s="189"/>
      <c r="O88" s="189"/>
      <c r="P88" s="64"/>
    </row>
    <row r="89" spans="1:16" ht="15" customHeight="1" x14ac:dyDescent="0.2">
      <c r="A89" s="392"/>
      <c r="B89" s="392"/>
      <c r="C89" s="392"/>
      <c r="D89" s="392"/>
      <c r="E89" s="392"/>
      <c r="F89" s="392"/>
      <c r="G89" s="392"/>
      <c r="H89" s="189"/>
      <c r="I89" s="189"/>
      <c r="J89" s="189"/>
      <c r="K89" s="189"/>
      <c r="L89" s="189"/>
      <c r="M89" s="189"/>
      <c r="N89" s="189"/>
      <c r="O89" s="189"/>
      <c r="P89" s="64"/>
    </row>
    <row r="90" spans="1:16" ht="15" customHeight="1" x14ac:dyDescent="0.2">
      <c r="A90" s="392"/>
      <c r="B90" s="392"/>
      <c r="C90" s="392"/>
      <c r="D90" s="392"/>
      <c r="E90" s="392"/>
      <c r="F90" s="392"/>
      <c r="G90" s="392"/>
      <c r="H90" s="189"/>
      <c r="I90" s="189"/>
      <c r="J90" s="189"/>
      <c r="K90" s="189"/>
      <c r="L90" s="189"/>
      <c r="M90" s="189"/>
      <c r="N90" s="189"/>
      <c r="O90" s="189"/>
      <c r="P90" s="64"/>
    </row>
    <row r="91" spans="1:16" ht="15" customHeight="1" x14ac:dyDescent="0.2">
      <c r="A91" s="392"/>
      <c r="B91" s="392"/>
      <c r="C91" s="392"/>
      <c r="D91" s="392"/>
      <c r="E91" s="392"/>
      <c r="F91" s="392"/>
      <c r="G91" s="392"/>
      <c r="H91" s="189"/>
      <c r="I91" s="189"/>
      <c r="J91" s="189"/>
      <c r="K91" s="189"/>
      <c r="L91" s="189"/>
      <c r="M91" s="189"/>
      <c r="N91" s="189"/>
      <c r="O91" s="189"/>
      <c r="P91" s="64"/>
    </row>
    <row r="92" spans="1:16" ht="15" customHeight="1" x14ac:dyDescent="0.2">
      <c r="A92" s="392"/>
      <c r="B92" s="392"/>
      <c r="C92" s="392"/>
      <c r="D92" s="392"/>
      <c r="E92" s="392"/>
      <c r="F92" s="392"/>
      <c r="G92" s="392"/>
      <c r="H92" s="189"/>
      <c r="I92" s="189"/>
      <c r="J92" s="189"/>
      <c r="K92" s="189"/>
      <c r="L92" s="189"/>
      <c r="M92" s="189"/>
      <c r="N92" s="189"/>
      <c r="O92" s="189"/>
      <c r="P92" s="64"/>
    </row>
    <row r="93" spans="1:16" ht="15" customHeight="1" x14ac:dyDescent="0.2">
      <c r="A93" s="392"/>
      <c r="B93" s="392"/>
      <c r="C93" s="392"/>
      <c r="D93" s="392"/>
      <c r="E93" s="392"/>
      <c r="F93" s="392"/>
      <c r="G93" s="392"/>
      <c r="H93" s="189"/>
      <c r="I93" s="189"/>
      <c r="J93" s="189"/>
      <c r="K93" s="189"/>
      <c r="L93" s="189"/>
      <c r="M93" s="189"/>
      <c r="N93" s="189"/>
      <c r="O93" s="189"/>
      <c r="P93" s="64"/>
    </row>
    <row r="94" spans="1:16" ht="15" customHeight="1" x14ac:dyDescent="0.2">
      <c r="A94" s="392"/>
      <c r="B94" s="392"/>
      <c r="C94" s="392"/>
      <c r="D94" s="392"/>
      <c r="E94" s="392"/>
      <c r="F94" s="392"/>
      <c r="G94" s="392"/>
      <c r="H94" s="189"/>
      <c r="I94" s="189"/>
      <c r="J94" s="189"/>
      <c r="K94" s="189"/>
      <c r="L94" s="189"/>
      <c r="M94" s="189"/>
      <c r="N94" s="189"/>
      <c r="O94" s="189"/>
      <c r="P94" s="64"/>
    </row>
    <row r="95" spans="1:16" ht="15" customHeight="1" x14ac:dyDescent="0.2">
      <c r="A95" s="392"/>
      <c r="B95" s="392"/>
      <c r="C95" s="392"/>
      <c r="D95" s="392"/>
      <c r="E95" s="392"/>
      <c r="F95" s="392"/>
      <c r="G95" s="392"/>
      <c r="H95" s="189"/>
      <c r="I95" s="189"/>
      <c r="J95" s="189"/>
      <c r="K95" s="189"/>
      <c r="L95" s="189"/>
      <c r="M95" s="189"/>
      <c r="N95" s="189"/>
      <c r="O95" s="189"/>
      <c r="P95" s="64"/>
    </row>
    <row r="96" spans="1:16" ht="15" customHeight="1" x14ac:dyDescent="0.2">
      <c r="A96" s="392"/>
      <c r="B96" s="392"/>
      <c r="C96" s="392"/>
      <c r="D96" s="392"/>
      <c r="E96" s="392"/>
      <c r="F96" s="392"/>
      <c r="G96" s="392"/>
      <c r="H96" s="189"/>
      <c r="I96" s="189"/>
      <c r="J96" s="189"/>
      <c r="K96" s="189"/>
      <c r="L96" s="189"/>
      <c r="M96" s="189"/>
      <c r="N96" s="189"/>
      <c r="O96" s="189"/>
      <c r="P96" s="64"/>
    </row>
    <row r="97" spans="1:16" ht="15" customHeight="1" x14ac:dyDescent="0.2">
      <c r="A97" s="392"/>
      <c r="B97" s="392"/>
      <c r="C97" s="392"/>
      <c r="D97" s="392"/>
      <c r="E97" s="392"/>
      <c r="F97" s="392"/>
      <c r="G97" s="392"/>
      <c r="H97" s="189"/>
      <c r="I97" s="189"/>
      <c r="J97" s="189"/>
      <c r="K97" s="189"/>
      <c r="L97" s="189"/>
      <c r="M97" s="189"/>
      <c r="N97" s="189"/>
      <c r="O97" s="189"/>
      <c r="P97" s="64"/>
    </row>
    <row r="98" spans="1:16" ht="15" customHeight="1" x14ac:dyDescent="0.2">
      <c r="A98" s="392"/>
      <c r="B98" s="392"/>
      <c r="C98" s="392"/>
      <c r="D98" s="392"/>
      <c r="E98" s="392"/>
      <c r="F98" s="392"/>
      <c r="G98" s="392"/>
      <c r="H98" s="189"/>
      <c r="I98" s="189"/>
      <c r="J98" s="189"/>
      <c r="K98" s="189"/>
      <c r="L98" s="189"/>
      <c r="M98" s="189"/>
      <c r="N98" s="189"/>
      <c r="O98" s="189"/>
      <c r="P98" s="64"/>
    </row>
    <row r="99" spans="1:16" ht="15" customHeight="1" x14ac:dyDescent="0.2">
      <c r="A99" s="392"/>
      <c r="B99" s="392"/>
      <c r="C99" s="392"/>
      <c r="D99" s="392"/>
      <c r="E99" s="392"/>
      <c r="F99" s="392"/>
      <c r="G99" s="392"/>
      <c r="H99" s="189"/>
      <c r="I99" s="189"/>
      <c r="J99" s="189"/>
      <c r="K99" s="189"/>
      <c r="L99" s="189"/>
      <c r="M99" s="189"/>
      <c r="N99" s="189"/>
      <c r="O99" s="189"/>
      <c r="P99" s="64"/>
    </row>
    <row r="100" spans="1:16" ht="15" customHeight="1" x14ac:dyDescent="0.2">
      <c r="A100" s="392"/>
      <c r="B100" s="392"/>
      <c r="C100" s="392"/>
      <c r="D100" s="392"/>
      <c r="E100" s="392"/>
      <c r="F100" s="392"/>
      <c r="G100" s="392"/>
      <c r="H100" s="189"/>
      <c r="I100" s="189"/>
      <c r="J100" s="189"/>
      <c r="K100" s="189"/>
      <c r="L100" s="189"/>
      <c r="M100" s="189"/>
      <c r="N100" s="189"/>
      <c r="O100" s="189"/>
      <c r="P100" s="64"/>
    </row>
    <row r="101" spans="1:16" ht="15" customHeight="1" x14ac:dyDescent="0.2">
      <c r="A101" s="392"/>
      <c r="B101" s="392"/>
      <c r="C101" s="392"/>
      <c r="D101" s="392"/>
      <c r="E101" s="392"/>
      <c r="F101" s="392"/>
      <c r="G101" s="392"/>
      <c r="H101" s="189"/>
      <c r="I101" s="189"/>
      <c r="J101" s="189"/>
      <c r="K101" s="189"/>
      <c r="L101" s="189"/>
      <c r="M101" s="189"/>
      <c r="N101" s="189"/>
      <c r="O101" s="189"/>
      <c r="P101" s="64"/>
    </row>
    <row r="102" spans="1:16" ht="15" customHeight="1" x14ac:dyDescent="0.2">
      <c r="A102" s="392"/>
      <c r="B102" s="392"/>
      <c r="C102" s="392"/>
      <c r="D102" s="392"/>
      <c r="E102" s="392"/>
      <c r="F102" s="392"/>
      <c r="G102" s="392"/>
      <c r="H102" s="189"/>
      <c r="I102" s="189"/>
      <c r="J102" s="189"/>
      <c r="K102" s="189"/>
      <c r="L102" s="189"/>
      <c r="M102" s="189"/>
      <c r="N102" s="189"/>
      <c r="O102" s="189"/>
      <c r="P102" s="64"/>
    </row>
    <row r="103" spans="1:16" ht="15" customHeight="1" x14ac:dyDescent="0.2">
      <c r="A103" s="392"/>
      <c r="B103" s="392"/>
      <c r="C103" s="392"/>
      <c r="D103" s="392"/>
      <c r="E103" s="392"/>
      <c r="F103" s="392"/>
      <c r="G103" s="392"/>
      <c r="H103" s="189"/>
      <c r="I103" s="189"/>
      <c r="J103" s="189"/>
      <c r="K103" s="189"/>
      <c r="L103" s="189"/>
      <c r="M103" s="189"/>
      <c r="N103" s="189"/>
      <c r="O103" s="189"/>
      <c r="P103" s="64"/>
    </row>
    <row r="104" spans="1:16" ht="15" customHeight="1" x14ac:dyDescent="0.2">
      <c r="A104" s="392"/>
      <c r="B104" s="392"/>
      <c r="C104" s="392"/>
      <c r="D104" s="392"/>
      <c r="E104" s="392"/>
      <c r="F104" s="392"/>
      <c r="G104" s="392"/>
      <c r="H104" s="189"/>
      <c r="I104" s="189"/>
      <c r="J104" s="189"/>
      <c r="K104" s="189"/>
      <c r="L104" s="189"/>
      <c r="M104" s="189"/>
      <c r="N104" s="189"/>
      <c r="O104" s="189"/>
      <c r="P104" s="64"/>
    </row>
    <row r="105" spans="1:16" ht="15" customHeight="1" x14ac:dyDescent="0.2">
      <c r="A105" s="392"/>
      <c r="B105" s="392"/>
      <c r="C105" s="392"/>
      <c r="D105" s="392"/>
      <c r="E105" s="392"/>
      <c r="F105" s="392"/>
      <c r="G105" s="392"/>
      <c r="H105" s="189"/>
      <c r="I105" s="189"/>
      <c r="J105" s="189"/>
      <c r="K105" s="189"/>
      <c r="L105" s="189"/>
      <c r="M105" s="189"/>
      <c r="N105" s="189"/>
      <c r="O105" s="189"/>
      <c r="P105" s="64"/>
    </row>
    <row r="106" spans="1:16" ht="15" customHeight="1" x14ac:dyDescent="0.2">
      <c r="A106" s="392"/>
      <c r="B106" s="392"/>
      <c r="C106" s="392"/>
      <c r="D106" s="392"/>
      <c r="E106" s="392"/>
      <c r="F106" s="392"/>
      <c r="G106" s="392"/>
      <c r="H106" s="189"/>
      <c r="I106" s="189"/>
      <c r="J106" s="189"/>
      <c r="K106" s="189"/>
      <c r="L106" s="189"/>
      <c r="M106" s="189"/>
      <c r="N106" s="189"/>
      <c r="O106" s="189"/>
      <c r="P106" s="64"/>
    </row>
    <row r="107" spans="1:16" ht="15" customHeight="1" x14ac:dyDescent="0.2">
      <c r="A107" s="392"/>
      <c r="B107" s="392"/>
      <c r="C107" s="392"/>
      <c r="D107" s="392"/>
      <c r="E107" s="392"/>
      <c r="F107" s="392"/>
      <c r="G107" s="392"/>
      <c r="H107" s="189"/>
      <c r="I107" s="189"/>
      <c r="J107" s="189"/>
      <c r="K107" s="189"/>
      <c r="L107" s="189"/>
      <c r="M107" s="189"/>
      <c r="N107" s="189"/>
      <c r="O107" s="189"/>
      <c r="P107" s="64"/>
    </row>
    <row r="108" spans="1:16" ht="15" customHeight="1" x14ac:dyDescent="0.2">
      <c r="A108" s="392"/>
      <c r="B108" s="392"/>
      <c r="C108" s="392"/>
      <c r="D108" s="392"/>
      <c r="E108" s="392"/>
      <c r="F108" s="392"/>
      <c r="G108" s="392"/>
      <c r="H108" s="189"/>
      <c r="I108" s="189"/>
      <c r="J108" s="189"/>
      <c r="K108" s="189"/>
      <c r="L108" s="189"/>
      <c r="M108" s="189"/>
      <c r="N108" s="189"/>
      <c r="O108" s="189"/>
      <c r="P108" s="64"/>
    </row>
    <row r="109" spans="1:16" ht="15" customHeight="1" x14ac:dyDescent="0.2">
      <c r="A109" s="392"/>
      <c r="B109" s="392"/>
      <c r="C109" s="392"/>
      <c r="D109" s="392"/>
      <c r="E109" s="392"/>
      <c r="F109" s="392"/>
      <c r="G109" s="392"/>
      <c r="H109" s="189"/>
      <c r="I109" s="189"/>
      <c r="J109" s="189"/>
      <c r="K109" s="189"/>
      <c r="L109" s="189"/>
      <c r="M109" s="189"/>
      <c r="N109" s="189"/>
      <c r="O109" s="189"/>
      <c r="P109" s="64"/>
    </row>
    <row r="110" spans="1:16" ht="15" customHeight="1" x14ac:dyDescent="0.2">
      <c r="A110" s="392"/>
      <c r="B110" s="392"/>
      <c r="C110" s="392"/>
      <c r="D110" s="392"/>
      <c r="E110" s="392"/>
      <c r="F110" s="392"/>
      <c r="G110" s="392"/>
      <c r="H110" s="189"/>
      <c r="I110" s="189"/>
      <c r="J110" s="189"/>
      <c r="K110" s="189"/>
      <c r="L110" s="189"/>
      <c r="M110" s="189"/>
      <c r="N110" s="189"/>
      <c r="O110" s="189"/>
      <c r="P110" s="64"/>
    </row>
    <row r="111" spans="1:16" ht="15" customHeight="1" x14ac:dyDescent="0.2">
      <c r="A111" s="392"/>
      <c r="B111" s="392"/>
      <c r="C111" s="392"/>
      <c r="D111" s="392"/>
      <c r="E111" s="392"/>
      <c r="F111" s="392"/>
      <c r="G111" s="392"/>
      <c r="H111" s="189"/>
      <c r="I111" s="189"/>
      <c r="J111" s="189"/>
      <c r="K111" s="189"/>
      <c r="L111" s="189"/>
      <c r="M111" s="189"/>
      <c r="N111" s="189"/>
      <c r="O111" s="189"/>
      <c r="P111" s="64"/>
    </row>
    <row r="112" spans="1:16" ht="15" customHeight="1" x14ac:dyDescent="0.2">
      <c r="A112" s="392"/>
      <c r="B112" s="392"/>
      <c r="C112" s="392"/>
      <c r="D112" s="392"/>
      <c r="E112" s="392"/>
      <c r="F112" s="392"/>
      <c r="G112" s="392"/>
      <c r="H112" s="189"/>
      <c r="I112" s="189"/>
      <c r="J112" s="189"/>
      <c r="K112" s="189"/>
      <c r="L112" s="189"/>
      <c r="M112" s="189"/>
      <c r="N112" s="189"/>
      <c r="O112" s="189"/>
      <c r="P112" s="64"/>
    </row>
    <row r="113" spans="1:16" ht="15" customHeight="1" x14ac:dyDescent="0.2">
      <c r="A113" s="392"/>
      <c r="B113" s="392"/>
      <c r="C113" s="392"/>
      <c r="D113" s="392"/>
      <c r="E113" s="392"/>
      <c r="F113" s="392"/>
      <c r="G113" s="392"/>
      <c r="H113" s="189"/>
      <c r="I113" s="189"/>
      <c r="J113" s="189"/>
      <c r="K113" s="189"/>
      <c r="L113" s="189"/>
      <c r="M113" s="189"/>
      <c r="N113" s="189"/>
      <c r="O113" s="189"/>
      <c r="P113" s="64"/>
    </row>
    <row r="114" spans="1:16" ht="15" customHeight="1" x14ac:dyDescent="0.2">
      <c r="A114" s="392"/>
      <c r="B114" s="392"/>
      <c r="C114" s="392"/>
      <c r="D114" s="392"/>
      <c r="E114" s="392"/>
      <c r="F114" s="392"/>
      <c r="G114" s="392"/>
      <c r="H114" s="189"/>
      <c r="I114" s="189"/>
      <c r="J114" s="189"/>
      <c r="K114" s="189"/>
      <c r="L114" s="189"/>
      <c r="M114" s="189"/>
      <c r="N114" s="189"/>
      <c r="O114" s="189"/>
      <c r="P114" s="64"/>
    </row>
    <row r="115" spans="1:16" ht="15" customHeight="1" x14ac:dyDescent="0.2">
      <c r="A115" s="392"/>
      <c r="B115" s="392"/>
      <c r="C115" s="392"/>
      <c r="D115" s="392"/>
      <c r="E115" s="392"/>
      <c r="F115" s="392"/>
      <c r="G115" s="392"/>
      <c r="H115" s="189"/>
      <c r="I115" s="189"/>
      <c r="J115" s="189"/>
      <c r="K115" s="189"/>
      <c r="L115" s="189"/>
      <c r="M115" s="189"/>
      <c r="N115" s="189"/>
      <c r="O115" s="189"/>
      <c r="P115" s="64"/>
    </row>
    <row r="116" spans="1:16" ht="15" customHeight="1" x14ac:dyDescent="0.2">
      <c r="A116" s="392"/>
      <c r="B116" s="392"/>
      <c r="C116" s="392"/>
      <c r="D116" s="392"/>
      <c r="E116" s="392"/>
      <c r="F116" s="392"/>
      <c r="G116" s="392"/>
      <c r="H116" s="189"/>
      <c r="I116" s="189"/>
      <c r="J116" s="189"/>
      <c r="K116" s="189"/>
      <c r="L116" s="189"/>
      <c r="M116" s="189"/>
      <c r="N116" s="189"/>
      <c r="O116" s="189"/>
      <c r="P116" s="64"/>
    </row>
    <row r="117" spans="1:16" ht="15" customHeight="1" x14ac:dyDescent="0.2">
      <c r="A117" s="392"/>
      <c r="B117" s="392"/>
      <c r="C117" s="392"/>
      <c r="D117" s="392"/>
      <c r="E117" s="392"/>
      <c r="F117" s="392"/>
      <c r="G117" s="392"/>
      <c r="H117" s="189"/>
      <c r="I117" s="189"/>
      <c r="J117" s="189"/>
      <c r="K117" s="189"/>
      <c r="L117" s="189"/>
      <c r="M117" s="189"/>
      <c r="N117" s="189"/>
      <c r="O117" s="189"/>
      <c r="P117" s="64"/>
    </row>
    <row r="118" spans="1:16" ht="15" customHeight="1" x14ac:dyDescent="0.2">
      <c r="A118" s="392"/>
      <c r="B118" s="392"/>
      <c r="C118" s="392"/>
      <c r="D118" s="392"/>
      <c r="E118" s="392"/>
      <c r="F118" s="392"/>
      <c r="G118" s="392"/>
      <c r="H118" s="189"/>
      <c r="I118" s="189"/>
      <c r="J118" s="189"/>
      <c r="K118" s="189"/>
      <c r="L118" s="189"/>
      <c r="M118" s="189"/>
      <c r="N118" s="189"/>
      <c r="O118" s="189"/>
      <c r="P118" s="64"/>
    </row>
    <row r="119" spans="1:16" ht="15" customHeight="1" x14ac:dyDescent="0.2">
      <c r="A119" s="392"/>
      <c r="B119" s="392"/>
      <c r="C119" s="392"/>
      <c r="D119" s="392"/>
      <c r="E119" s="392"/>
      <c r="F119" s="392"/>
      <c r="G119" s="392"/>
      <c r="H119" s="189"/>
      <c r="I119" s="189"/>
      <c r="J119" s="189"/>
      <c r="K119" s="189"/>
      <c r="L119" s="189"/>
      <c r="M119" s="189"/>
      <c r="N119" s="189"/>
      <c r="O119" s="189"/>
      <c r="P119" s="64"/>
    </row>
    <row r="120" spans="1:16" ht="15" customHeight="1" x14ac:dyDescent="0.2">
      <c r="A120" s="392"/>
      <c r="B120" s="392"/>
      <c r="C120" s="392"/>
      <c r="D120" s="392"/>
      <c r="E120" s="392"/>
      <c r="F120" s="392"/>
      <c r="G120" s="392"/>
      <c r="H120" s="189"/>
      <c r="I120" s="189"/>
      <c r="J120" s="189"/>
      <c r="K120" s="189"/>
      <c r="L120" s="189"/>
      <c r="M120" s="189"/>
      <c r="N120" s="189"/>
      <c r="O120" s="189"/>
      <c r="P120" s="64"/>
    </row>
    <row r="121" spans="1:16" ht="15" customHeight="1" x14ac:dyDescent="0.2">
      <c r="A121" s="392"/>
      <c r="B121" s="392"/>
      <c r="C121" s="392"/>
      <c r="D121" s="392"/>
      <c r="E121" s="392"/>
      <c r="F121" s="392"/>
      <c r="G121" s="392"/>
      <c r="H121" s="189"/>
      <c r="I121" s="189"/>
      <c r="J121" s="189"/>
      <c r="K121" s="189"/>
      <c r="L121" s="189"/>
      <c r="M121" s="189"/>
      <c r="N121" s="189"/>
      <c r="O121" s="189"/>
      <c r="P121" s="64"/>
    </row>
    <row r="122" spans="1:16" ht="15" customHeight="1" x14ac:dyDescent="0.2">
      <c r="A122" s="392"/>
      <c r="B122" s="392"/>
      <c r="C122" s="392"/>
      <c r="D122" s="392"/>
      <c r="E122" s="392"/>
      <c r="F122" s="392"/>
      <c r="G122" s="392"/>
      <c r="H122" s="189"/>
      <c r="I122" s="189"/>
      <c r="J122" s="189"/>
      <c r="K122" s="189"/>
      <c r="L122" s="189"/>
      <c r="M122" s="189"/>
      <c r="N122" s="189"/>
      <c r="O122" s="189"/>
      <c r="P122" s="64"/>
    </row>
    <row r="123" spans="1:16" ht="15" customHeight="1" x14ac:dyDescent="0.2">
      <c r="A123" s="392"/>
      <c r="B123" s="392"/>
      <c r="C123" s="392"/>
      <c r="D123" s="392"/>
      <c r="E123" s="392"/>
      <c r="F123" s="392"/>
      <c r="G123" s="392"/>
      <c r="H123" s="189"/>
      <c r="I123" s="189"/>
      <c r="J123" s="189"/>
      <c r="K123" s="189"/>
      <c r="L123" s="189"/>
      <c r="M123" s="189"/>
      <c r="N123" s="189"/>
      <c r="O123" s="189"/>
      <c r="P123" s="64"/>
    </row>
    <row r="124" spans="1:16" ht="15" customHeight="1" x14ac:dyDescent="0.2">
      <c r="A124" s="392"/>
      <c r="B124" s="392"/>
      <c r="C124" s="392"/>
      <c r="D124" s="392"/>
      <c r="E124" s="392"/>
      <c r="F124" s="392"/>
      <c r="G124" s="392"/>
      <c r="H124" s="189"/>
      <c r="I124" s="189"/>
      <c r="J124" s="189"/>
      <c r="K124" s="189"/>
      <c r="L124" s="189"/>
      <c r="M124" s="189"/>
      <c r="N124" s="189"/>
      <c r="O124" s="189"/>
      <c r="P124" s="64"/>
    </row>
    <row r="125" spans="1:16" ht="15" customHeight="1" x14ac:dyDescent="0.2">
      <c r="A125" s="392"/>
      <c r="B125" s="392"/>
      <c r="C125" s="392"/>
      <c r="D125" s="392"/>
      <c r="E125" s="392"/>
      <c r="F125" s="392"/>
      <c r="G125" s="392"/>
      <c r="H125" s="189"/>
      <c r="I125" s="189"/>
      <c r="J125" s="189"/>
      <c r="K125" s="189"/>
      <c r="L125" s="189"/>
      <c r="M125" s="189"/>
      <c r="N125" s="189"/>
      <c r="O125" s="189"/>
      <c r="P125" s="64"/>
    </row>
    <row r="126" spans="1:16" ht="15" customHeight="1" x14ac:dyDescent="0.2">
      <c r="A126" s="392"/>
      <c r="B126" s="392"/>
      <c r="C126" s="392"/>
      <c r="D126" s="392"/>
      <c r="E126" s="392"/>
      <c r="F126" s="392"/>
      <c r="G126" s="392"/>
      <c r="H126" s="189"/>
      <c r="I126" s="189"/>
      <c r="J126" s="189"/>
      <c r="K126" s="189"/>
      <c r="L126" s="189"/>
      <c r="M126" s="189"/>
      <c r="N126" s="189"/>
      <c r="O126" s="189"/>
      <c r="P126" s="64"/>
    </row>
    <row r="127" spans="1:16" ht="15" customHeight="1" x14ac:dyDescent="0.2">
      <c r="A127" s="392"/>
      <c r="B127" s="392"/>
      <c r="C127" s="392"/>
      <c r="D127" s="392"/>
      <c r="E127" s="392"/>
      <c r="F127" s="392"/>
      <c r="G127" s="392"/>
      <c r="H127" s="189"/>
      <c r="I127" s="189"/>
      <c r="J127" s="189"/>
      <c r="K127" s="189"/>
      <c r="L127" s="189"/>
      <c r="M127" s="189"/>
      <c r="N127" s="189"/>
      <c r="O127" s="189"/>
      <c r="P127" s="64"/>
    </row>
    <row r="128" spans="1:16" ht="15" customHeight="1" x14ac:dyDescent="0.2">
      <c r="A128" s="392"/>
      <c r="B128" s="392"/>
      <c r="C128" s="392"/>
      <c r="D128" s="392"/>
      <c r="E128" s="392"/>
      <c r="F128" s="392"/>
      <c r="G128" s="392"/>
      <c r="H128" s="189"/>
      <c r="I128" s="189"/>
      <c r="J128" s="189"/>
      <c r="K128" s="189"/>
      <c r="L128" s="189"/>
      <c r="M128" s="189"/>
      <c r="N128" s="189"/>
      <c r="O128" s="189"/>
      <c r="P128" s="64"/>
    </row>
    <row r="129" spans="1:16" ht="15" customHeight="1" x14ac:dyDescent="0.2">
      <c r="A129" s="279" t="s">
        <v>795</v>
      </c>
      <c r="B129" s="279"/>
      <c r="C129" s="279"/>
      <c r="D129" s="279"/>
      <c r="E129" s="279"/>
      <c r="F129" s="279"/>
      <c r="G129" s="279"/>
      <c r="H129" s="189"/>
      <c r="I129" s="189"/>
      <c r="J129" s="189"/>
      <c r="K129" s="189"/>
      <c r="L129" s="189"/>
      <c r="M129" s="189"/>
      <c r="N129" s="189"/>
      <c r="O129" s="189"/>
      <c r="P129" s="64"/>
    </row>
    <row r="130" spans="1:16" ht="15" customHeight="1" x14ac:dyDescent="0.2">
      <c r="A130" s="279"/>
      <c r="B130" s="279"/>
      <c r="C130" s="279"/>
      <c r="D130" s="279"/>
      <c r="E130" s="279"/>
      <c r="F130" s="279"/>
      <c r="G130" s="279"/>
      <c r="H130" s="189"/>
      <c r="I130" s="189"/>
      <c r="J130" s="189"/>
      <c r="K130" s="189"/>
      <c r="L130" s="189"/>
      <c r="M130" s="189"/>
      <c r="N130" s="189"/>
      <c r="O130" s="189"/>
      <c r="P130" s="64"/>
    </row>
    <row r="131" spans="1:16" ht="15" customHeight="1" x14ac:dyDescent="0.2">
      <c r="A131" s="279"/>
      <c r="B131" s="279"/>
      <c r="C131" s="279"/>
      <c r="D131" s="279"/>
      <c r="E131" s="279"/>
      <c r="F131" s="279"/>
      <c r="G131" s="279"/>
      <c r="H131" s="189"/>
      <c r="I131" s="189"/>
      <c r="J131" s="189"/>
      <c r="K131" s="189"/>
      <c r="L131" s="189"/>
      <c r="M131" s="189"/>
      <c r="N131" s="189"/>
      <c r="O131" s="189"/>
      <c r="P131" s="64"/>
    </row>
    <row r="132" spans="1:16" ht="15" customHeight="1" x14ac:dyDescent="0.2">
      <c r="A132" s="279"/>
      <c r="B132" s="279"/>
      <c r="C132" s="279"/>
      <c r="D132" s="279"/>
      <c r="E132" s="279"/>
      <c r="F132" s="279"/>
      <c r="G132" s="279"/>
      <c r="H132" s="189"/>
      <c r="I132" s="189"/>
      <c r="J132" s="189"/>
      <c r="K132" s="189"/>
      <c r="L132" s="189"/>
      <c r="M132" s="189"/>
      <c r="N132" s="189"/>
      <c r="O132" s="189"/>
      <c r="P132" s="64"/>
    </row>
    <row r="133" spans="1:16" ht="15" customHeight="1" x14ac:dyDescent="0.2">
      <c r="A133" s="279"/>
      <c r="B133" s="279"/>
      <c r="C133" s="279"/>
      <c r="D133" s="279"/>
      <c r="E133" s="279"/>
      <c r="F133" s="279"/>
      <c r="G133" s="279"/>
      <c r="H133" s="189"/>
      <c r="I133" s="189"/>
      <c r="J133" s="189"/>
      <c r="K133" s="189"/>
      <c r="L133" s="189"/>
      <c r="M133" s="189"/>
      <c r="N133" s="189"/>
      <c r="O133" s="189"/>
      <c r="P133" s="64"/>
    </row>
    <row r="134" spans="1:16" ht="15" customHeight="1" x14ac:dyDescent="0.2">
      <c r="A134" s="279"/>
      <c r="B134" s="279"/>
      <c r="C134" s="279"/>
      <c r="D134" s="279"/>
      <c r="E134" s="279"/>
      <c r="F134" s="279"/>
      <c r="G134" s="279"/>
      <c r="H134" s="189"/>
      <c r="I134" s="189"/>
      <c r="J134" s="189"/>
      <c r="K134" s="189"/>
      <c r="L134" s="189"/>
      <c r="M134" s="189"/>
      <c r="N134" s="189"/>
      <c r="O134" s="189"/>
      <c r="P134" s="64"/>
    </row>
    <row r="135" spans="1:16" ht="15" customHeight="1" x14ac:dyDescent="0.2">
      <c r="A135" s="279"/>
      <c r="B135" s="279"/>
      <c r="C135" s="279"/>
      <c r="D135" s="279"/>
      <c r="E135" s="279"/>
      <c r="F135" s="279"/>
      <c r="G135" s="279"/>
      <c r="H135" s="189"/>
      <c r="I135" s="189"/>
      <c r="J135" s="189"/>
      <c r="K135" s="189"/>
      <c r="L135" s="189"/>
      <c r="M135" s="189"/>
      <c r="N135" s="189"/>
      <c r="O135" s="189"/>
      <c r="P135" s="64"/>
    </row>
    <row r="136" spans="1:16" ht="15" customHeight="1" x14ac:dyDescent="0.2">
      <c r="A136" s="312" t="s">
        <v>796</v>
      </c>
      <c r="B136" s="312"/>
      <c r="C136" s="312"/>
      <c r="D136" s="312"/>
      <c r="E136" s="312"/>
      <c r="F136" s="312"/>
      <c r="G136" s="312"/>
      <c r="H136" s="312"/>
      <c r="I136" s="312"/>
      <c r="J136" s="312"/>
      <c r="K136" s="312"/>
      <c r="L136" s="312"/>
      <c r="M136" s="312"/>
      <c r="N136" s="312"/>
      <c r="O136" s="312"/>
      <c r="P136" s="64"/>
    </row>
    <row r="137" spans="1:16" x14ac:dyDescent="0.2">
      <c r="A137" s="312"/>
      <c r="B137" s="312"/>
      <c r="C137" s="312"/>
      <c r="D137" s="312"/>
      <c r="E137" s="312"/>
      <c r="F137" s="312"/>
      <c r="G137" s="312"/>
      <c r="H137" s="312"/>
      <c r="I137" s="312"/>
      <c r="J137" s="312"/>
      <c r="K137" s="312"/>
      <c r="L137" s="312"/>
      <c r="M137" s="312"/>
      <c r="N137" s="312"/>
      <c r="O137" s="312"/>
      <c r="P137" s="64"/>
    </row>
    <row r="138" spans="1:16" ht="15" x14ac:dyDescent="0.2">
      <c r="A138" s="242"/>
      <c r="B138" s="264" t="s">
        <v>528</v>
      </c>
      <c r="C138" s="264" t="s">
        <v>797</v>
      </c>
      <c r="D138" s="204"/>
      <c r="E138" s="204"/>
      <c r="F138" s="204"/>
      <c r="G138" s="204"/>
      <c r="H138" s="204"/>
      <c r="I138" s="204"/>
      <c r="J138" s="204"/>
      <c r="K138" s="204"/>
      <c r="L138" s="204"/>
      <c r="M138" s="204"/>
      <c r="N138" s="204"/>
      <c r="O138" s="204"/>
      <c r="P138" s="64"/>
    </row>
    <row r="139" spans="1:16" x14ac:dyDescent="0.2">
      <c r="A139" s="242" t="s">
        <v>496</v>
      </c>
      <c r="B139" s="265">
        <v>85.355149999999995</v>
      </c>
      <c r="C139" s="266">
        <f>14845190625043200/(24*60*60*1000000000)</f>
        <v>171.81933593799999</v>
      </c>
      <c r="D139" s="204"/>
      <c r="E139" s="204"/>
      <c r="F139" s="204"/>
      <c r="G139" s="204"/>
      <c r="H139" s="204"/>
      <c r="I139" s="204"/>
      <c r="J139" s="204"/>
      <c r="K139" s="204"/>
      <c r="L139" s="204"/>
      <c r="M139" s="204"/>
      <c r="N139" s="204"/>
      <c r="O139" s="204"/>
      <c r="P139" s="64"/>
    </row>
    <row r="140" spans="1:16" x14ac:dyDescent="0.2">
      <c r="A140" s="242" t="s">
        <v>492</v>
      </c>
      <c r="B140" s="267">
        <v>84.272930000000002</v>
      </c>
      <c r="C140" s="268">
        <f>13873016601532800/(24*60*60*1000000000)</f>
        <v>160.56732177699999</v>
      </c>
      <c r="D140" s="204"/>
      <c r="E140" s="204"/>
      <c r="F140" s="204"/>
      <c r="G140" s="204"/>
      <c r="H140" s="204"/>
      <c r="I140" s="204"/>
      <c r="J140" s="204"/>
      <c r="K140" s="204"/>
      <c r="L140" s="204"/>
      <c r="M140" s="204"/>
      <c r="N140" s="204"/>
      <c r="O140" s="204"/>
      <c r="P140" s="64"/>
    </row>
    <row r="141" spans="1:16" x14ac:dyDescent="0.2">
      <c r="A141" s="189"/>
      <c r="B141" s="189"/>
      <c r="C141" s="189"/>
      <c r="D141" s="189"/>
      <c r="E141" s="189"/>
      <c r="F141" s="189"/>
      <c r="G141" s="189"/>
      <c r="H141" s="189"/>
      <c r="I141" s="189"/>
      <c r="J141" s="189"/>
      <c r="K141" s="189"/>
      <c r="L141" s="189"/>
      <c r="M141" s="189"/>
      <c r="N141" s="189"/>
      <c r="O141" s="189"/>
      <c r="P141" s="64"/>
    </row>
    <row r="142" spans="1:16" ht="45" x14ac:dyDescent="0.2">
      <c r="A142" s="67" t="s">
        <v>754</v>
      </c>
      <c r="B142" s="67" t="s">
        <v>755</v>
      </c>
      <c r="C142" s="67" t="s">
        <v>756</v>
      </c>
      <c r="D142" s="67" t="s">
        <v>757</v>
      </c>
      <c r="E142" s="67" t="s">
        <v>758</v>
      </c>
      <c r="F142" s="67" t="s">
        <v>742</v>
      </c>
      <c r="G142" s="67" t="s">
        <v>759</v>
      </c>
      <c r="H142" s="245" t="s">
        <v>760</v>
      </c>
      <c r="I142" s="245" t="s">
        <v>769</v>
      </c>
      <c r="J142" s="245" t="s">
        <v>770</v>
      </c>
      <c r="K142" s="245" t="s">
        <v>798</v>
      </c>
      <c r="L142" s="245" t="s">
        <v>186</v>
      </c>
      <c r="M142" s="245" t="s">
        <v>799</v>
      </c>
      <c r="N142" s="245" t="s">
        <v>800</v>
      </c>
      <c r="O142" s="189"/>
      <c r="P142" s="64"/>
    </row>
    <row r="143" spans="1:16" s="37" customFormat="1" ht="42.75" x14ac:dyDescent="0.2">
      <c r="A143" s="247" t="str">
        <f>A32</f>
        <v>DEF_001</v>
      </c>
      <c r="B143" s="248" t="str">
        <f t="shared" ref="B143:H143" si="1">B32</f>
        <v>Mortgage</v>
      </c>
      <c r="C143" s="248" t="str">
        <f t="shared" si="1"/>
        <v>Commercial property</v>
      </c>
      <c r="D143" s="248" t="str">
        <f t="shared" si="1"/>
        <v>136 McDougal Rd, Fort Smith, NT X0E 0P0</v>
      </c>
      <c r="E143" s="248">
        <f t="shared" si="1"/>
        <v>4200000</v>
      </c>
      <c r="F143" s="248">
        <f t="shared" si="1"/>
        <v>0</v>
      </c>
      <c r="G143" s="248">
        <f t="shared" si="1"/>
        <v>6000000</v>
      </c>
      <c r="H143" s="249">
        <f t="shared" si="1"/>
        <v>0.7</v>
      </c>
      <c r="I143" s="251">
        <f>I32</f>
        <v>60.005526000000003</v>
      </c>
      <c r="J143" s="251">
        <f>J32</f>
        <v>-111.875711</v>
      </c>
      <c r="K143" s="249">
        <f>B139</f>
        <v>85.355149999999995</v>
      </c>
      <c r="L143" s="249">
        <f>B140</f>
        <v>84.272930000000002</v>
      </c>
      <c r="M143" s="249">
        <f>C139</f>
        <v>171.81933593799999</v>
      </c>
      <c r="N143" s="249">
        <f>C140</f>
        <v>160.56732177699999</v>
      </c>
      <c r="O143" s="189"/>
      <c r="P143" s="218"/>
    </row>
    <row r="144" spans="1:16" x14ac:dyDescent="0.2">
      <c r="A144" s="189"/>
      <c r="B144" s="189"/>
      <c r="C144" s="189"/>
      <c r="D144" s="189"/>
      <c r="E144" s="189"/>
      <c r="F144" s="189"/>
      <c r="G144" s="189"/>
      <c r="H144" s="189"/>
      <c r="I144" s="189"/>
      <c r="J144" s="189"/>
      <c r="K144" s="189"/>
      <c r="L144" s="189"/>
      <c r="M144" s="189"/>
      <c r="N144" s="189"/>
      <c r="O144" s="189"/>
      <c r="P144" s="64"/>
    </row>
    <row r="145" spans="1:16" ht="15" x14ac:dyDescent="0.25">
      <c r="A145" s="300" t="s">
        <v>781</v>
      </c>
      <c r="B145" s="300"/>
      <c r="C145" s="300"/>
      <c r="D145" s="300"/>
      <c r="E145" s="300"/>
      <c r="F145" s="300"/>
      <c r="G145" s="300"/>
      <c r="H145" s="300"/>
      <c r="I145" s="300"/>
      <c r="J145" s="300"/>
      <c r="K145" s="300"/>
      <c r="L145" s="300"/>
      <c r="M145" s="300"/>
      <c r="N145" s="300"/>
      <c r="O145" s="300"/>
      <c r="P145" s="64"/>
    </row>
    <row r="146" spans="1:16" ht="15" customHeight="1" x14ac:dyDescent="0.2">
      <c r="A146" s="312" t="s">
        <v>801</v>
      </c>
      <c r="B146" s="312"/>
      <c r="C146" s="312"/>
      <c r="D146" s="312"/>
      <c r="E146" s="312"/>
      <c r="F146" s="312"/>
      <c r="G146" s="312"/>
      <c r="H146" s="312"/>
      <c r="I146" s="312"/>
      <c r="J146" s="312"/>
      <c r="K146" s="312"/>
      <c r="L146" s="312"/>
      <c r="M146" s="312"/>
      <c r="N146" s="312"/>
      <c r="O146" s="312"/>
      <c r="P146" s="64"/>
    </row>
    <row r="147" spans="1:16" ht="15" customHeight="1" x14ac:dyDescent="0.2">
      <c r="A147" s="312"/>
      <c r="B147" s="312"/>
      <c r="C147" s="312"/>
      <c r="D147" s="312"/>
      <c r="E147" s="312"/>
      <c r="F147" s="312"/>
      <c r="G147" s="312"/>
      <c r="H147" s="312"/>
      <c r="I147" s="312"/>
      <c r="J147" s="312"/>
      <c r="K147" s="312"/>
      <c r="L147" s="312"/>
      <c r="M147" s="312"/>
      <c r="N147" s="312"/>
      <c r="O147" s="312"/>
      <c r="P147" s="64"/>
    </row>
    <row r="148" spans="1:16" ht="15" customHeight="1" x14ac:dyDescent="0.2">
      <c r="A148" s="312"/>
      <c r="B148" s="312"/>
      <c r="C148" s="312"/>
      <c r="D148" s="312"/>
      <c r="E148" s="312"/>
      <c r="F148" s="312"/>
      <c r="G148" s="312"/>
      <c r="H148" s="312"/>
      <c r="I148" s="312"/>
      <c r="J148" s="312"/>
      <c r="K148" s="312"/>
      <c r="L148" s="312"/>
      <c r="M148" s="312"/>
      <c r="N148" s="312"/>
      <c r="O148" s="312"/>
      <c r="P148" s="64"/>
    </row>
    <row r="149" spans="1:16" ht="15" customHeight="1" x14ac:dyDescent="0.2">
      <c r="A149" s="312"/>
      <c r="B149" s="312"/>
      <c r="C149" s="312"/>
      <c r="D149" s="312"/>
      <c r="E149" s="312"/>
      <c r="F149" s="312"/>
      <c r="G149" s="312"/>
      <c r="H149" s="312"/>
      <c r="I149" s="312"/>
      <c r="J149" s="312"/>
      <c r="K149" s="312"/>
      <c r="L149" s="312"/>
      <c r="M149" s="312"/>
      <c r="N149" s="312"/>
      <c r="O149" s="312"/>
      <c r="P149" s="64"/>
    </row>
    <row r="150" spans="1:16" ht="15" customHeight="1" x14ac:dyDescent="0.2">
      <c r="A150" s="312"/>
      <c r="B150" s="312"/>
      <c r="C150" s="312"/>
      <c r="D150" s="312"/>
      <c r="E150" s="312"/>
      <c r="F150" s="312"/>
      <c r="G150" s="312"/>
      <c r="H150" s="312"/>
      <c r="I150" s="312"/>
      <c r="J150" s="312"/>
      <c r="K150" s="312"/>
      <c r="L150" s="312"/>
      <c r="M150" s="312"/>
      <c r="N150" s="312"/>
      <c r="O150" s="312"/>
      <c r="P150" s="64"/>
    </row>
    <row r="151" spans="1:16" ht="15" customHeight="1" x14ac:dyDescent="0.2">
      <c r="A151" s="312"/>
      <c r="B151" s="312"/>
      <c r="C151" s="312"/>
      <c r="D151" s="312"/>
      <c r="E151" s="312"/>
      <c r="F151" s="312"/>
      <c r="G151" s="312"/>
      <c r="H151" s="312"/>
      <c r="I151" s="312"/>
      <c r="J151" s="312"/>
      <c r="K151" s="312"/>
      <c r="L151" s="312"/>
      <c r="M151" s="312"/>
      <c r="N151" s="312"/>
      <c r="O151" s="312"/>
      <c r="P151" s="64"/>
    </row>
    <row r="152" spans="1:16" ht="15" customHeight="1" x14ac:dyDescent="0.2">
      <c r="A152" s="312"/>
      <c r="B152" s="312"/>
      <c r="C152" s="312"/>
      <c r="D152" s="312"/>
      <c r="E152" s="312"/>
      <c r="F152" s="312"/>
      <c r="G152" s="312"/>
      <c r="H152" s="312"/>
      <c r="I152" s="312"/>
      <c r="J152" s="312"/>
      <c r="K152" s="312"/>
      <c r="L152" s="312"/>
      <c r="M152" s="312"/>
      <c r="N152" s="312"/>
      <c r="O152" s="312"/>
      <c r="P152" s="64"/>
    </row>
    <row r="153" spans="1:16" ht="15" customHeight="1" x14ac:dyDescent="0.2">
      <c r="A153" s="312"/>
      <c r="B153" s="312"/>
      <c r="C153" s="312"/>
      <c r="D153" s="312"/>
      <c r="E153" s="312"/>
      <c r="F153" s="312"/>
      <c r="G153" s="312"/>
      <c r="H153" s="312"/>
      <c r="I153" s="312"/>
      <c r="J153" s="312"/>
      <c r="K153" s="312"/>
      <c r="L153" s="312"/>
      <c r="M153" s="312"/>
      <c r="N153" s="312"/>
      <c r="O153" s="312"/>
      <c r="P153" s="64"/>
    </row>
    <row r="154" spans="1:16" ht="15" customHeight="1" x14ac:dyDescent="0.2">
      <c r="A154" s="312"/>
      <c r="B154" s="312"/>
      <c r="C154" s="312"/>
      <c r="D154" s="312"/>
      <c r="E154" s="312"/>
      <c r="F154" s="312"/>
      <c r="G154" s="312"/>
      <c r="H154" s="312"/>
      <c r="I154" s="312"/>
      <c r="J154" s="312"/>
      <c r="K154" s="312"/>
      <c r="L154" s="312"/>
      <c r="M154" s="312"/>
      <c r="N154" s="312"/>
      <c r="O154" s="312"/>
      <c r="P154" s="64"/>
    </row>
    <row r="155" spans="1:16" ht="15" customHeight="1" x14ac:dyDescent="0.2">
      <c r="A155" s="312"/>
      <c r="B155" s="312"/>
      <c r="C155" s="312"/>
      <c r="D155" s="312"/>
      <c r="E155" s="312"/>
      <c r="F155" s="312"/>
      <c r="G155" s="312"/>
      <c r="H155" s="312"/>
      <c r="I155" s="312"/>
      <c r="J155" s="312"/>
      <c r="K155" s="312"/>
      <c r="L155" s="312"/>
      <c r="M155" s="312"/>
      <c r="N155" s="312"/>
      <c r="O155" s="312"/>
      <c r="P155" s="64"/>
    </row>
    <row r="156" spans="1:16" ht="15" customHeight="1" x14ac:dyDescent="0.2">
      <c r="A156" s="312"/>
      <c r="B156" s="312"/>
      <c r="C156" s="312"/>
      <c r="D156" s="312"/>
      <c r="E156" s="312"/>
      <c r="F156" s="312"/>
      <c r="G156" s="312"/>
      <c r="H156" s="312"/>
      <c r="I156" s="312"/>
      <c r="J156" s="312"/>
      <c r="K156" s="312"/>
      <c r="L156" s="312"/>
      <c r="M156" s="312"/>
      <c r="N156" s="312"/>
      <c r="O156" s="312"/>
      <c r="P156" s="64"/>
    </row>
    <row r="157" spans="1:16" ht="15" customHeight="1" x14ac:dyDescent="0.2">
      <c r="A157" s="312"/>
      <c r="B157" s="312"/>
      <c r="C157" s="312"/>
      <c r="D157" s="312"/>
      <c r="E157" s="312"/>
      <c r="F157" s="312"/>
      <c r="G157" s="312"/>
      <c r="H157" s="312"/>
      <c r="I157" s="312"/>
      <c r="J157" s="312"/>
      <c r="K157" s="312"/>
      <c r="L157" s="312"/>
      <c r="M157" s="312"/>
      <c r="N157" s="312"/>
      <c r="O157" s="312"/>
      <c r="P157" s="64"/>
    </row>
    <row r="158" spans="1:16" ht="15" customHeight="1" x14ac:dyDescent="0.2">
      <c r="A158" s="312"/>
      <c r="B158" s="312"/>
      <c r="C158" s="312"/>
      <c r="D158" s="312"/>
      <c r="E158" s="312"/>
      <c r="F158" s="312"/>
      <c r="G158" s="312"/>
      <c r="H158" s="312"/>
      <c r="I158" s="312"/>
      <c r="J158" s="312"/>
      <c r="K158" s="312"/>
      <c r="L158" s="312"/>
      <c r="M158" s="312"/>
      <c r="N158" s="312"/>
      <c r="O158" s="312"/>
      <c r="P158" s="64"/>
    </row>
    <row r="159" spans="1:16" ht="15" customHeight="1" x14ac:dyDescent="0.2">
      <c r="A159" s="312"/>
      <c r="B159" s="312"/>
      <c r="C159" s="312"/>
      <c r="D159" s="312"/>
      <c r="E159" s="312"/>
      <c r="F159" s="312"/>
      <c r="G159" s="312"/>
      <c r="H159" s="312"/>
      <c r="I159" s="312"/>
      <c r="J159" s="312"/>
      <c r="K159" s="312"/>
      <c r="L159" s="312"/>
      <c r="M159" s="312"/>
      <c r="N159" s="312"/>
      <c r="O159" s="312"/>
      <c r="P159" s="64"/>
    </row>
    <row r="160" spans="1:16" ht="15" customHeight="1" x14ac:dyDescent="0.2">
      <c r="A160" s="312"/>
      <c r="B160" s="312"/>
      <c r="C160" s="312"/>
      <c r="D160" s="312"/>
      <c r="E160" s="312"/>
      <c r="F160" s="312"/>
      <c r="G160" s="312"/>
      <c r="H160" s="312"/>
      <c r="I160" s="312"/>
      <c r="J160" s="312"/>
      <c r="K160" s="312"/>
      <c r="L160" s="312"/>
      <c r="M160" s="312"/>
      <c r="N160" s="312"/>
      <c r="O160" s="312"/>
      <c r="P160" s="64"/>
    </row>
    <row r="161" spans="1:16" s="258" customFormat="1" ht="15" customHeight="1" x14ac:dyDescent="0.2">
      <c r="A161" s="312"/>
      <c r="B161" s="312"/>
      <c r="C161" s="312"/>
      <c r="D161" s="312"/>
      <c r="E161" s="312"/>
      <c r="F161" s="312"/>
      <c r="G161" s="312"/>
      <c r="H161" s="312"/>
      <c r="I161" s="312"/>
      <c r="J161" s="312"/>
      <c r="K161" s="312"/>
      <c r="L161" s="312"/>
      <c r="M161" s="312"/>
      <c r="N161" s="312"/>
      <c r="O161" s="312"/>
      <c r="P161" s="257"/>
    </row>
    <row r="162" spans="1:16" s="258" customFormat="1" ht="15" customHeight="1" x14ac:dyDescent="0.2">
      <c r="A162" s="312"/>
      <c r="B162" s="312"/>
      <c r="C162" s="312"/>
      <c r="D162" s="312"/>
      <c r="E162" s="312"/>
      <c r="F162" s="312"/>
      <c r="G162" s="312"/>
      <c r="H162" s="312"/>
      <c r="I162" s="312"/>
      <c r="J162" s="312"/>
      <c r="K162" s="312"/>
      <c r="L162" s="312"/>
      <c r="M162" s="312"/>
      <c r="N162" s="312"/>
      <c r="O162" s="312"/>
      <c r="P162" s="257"/>
    </row>
    <row r="163" spans="1:16" s="258" customFormat="1" ht="15" customHeight="1" x14ac:dyDescent="0.2">
      <c r="A163" s="312"/>
      <c r="B163" s="312"/>
      <c r="C163" s="312"/>
      <c r="D163" s="312"/>
      <c r="E163" s="312"/>
      <c r="F163" s="312"/>
      <c r="G163" s="312"/>
      <c r="H163" s="312"/>
      <c r="I163" s="312"/>
      <c r="J163" s="312"/>
      <c r="K163" s="312"/>
      <c r="L163" s="312"/>
      <c r="M163" s="312"/>
      <c r="N163" s="312"/>
      <c r="O163" s="312"/>
      <c r="P163" s="257"/>
    </row>
    <row r="164" spans="1:16" x14ac:dyDescent="0.2">
      <c r="A164" s="312"/>
      <c r="B164" s="312"/>
      <c r="C164" s="312"/>
      <c r="D164" s="312"/>
      <c r="E164" s="312"/>
      <c r="F164" s="312"/>
      <c r="G164" s="312"/>
      <c r="H164" s="312"/>
      <c r="I164" s="312"/>
      <c r="J164" s="312"/>
      <c r="K164" s="312"/>
      <c r="L164" s="312"/>
      <c r="M164" s="312"/>
      <c r="N164" s="312"/>
      <c r="O164" s="312"/>
      <c r="P164" s="64"/>
    </row>
    <row r="165" spans="1:16" ht="45" x14ac:dyDescent="0.2">
      <c r="A165" s="259" t="s">
        <v>783</v>
      </c>
      <c r="B165" s="259" t="s">
        <v>26</v>
      </c>
      <c r="C165" s="259" t="s">
        <v>133</v>
      </c>
      <c r="D165" s="259" t="s">
        <v>136</v>
      </c>
      <c r="E165" s="259" t="s">
        <v>139</v>
      </c>
      <c r="F165" s="259" t="s">
        <v>142</v>
      </c>
      <c r="G165" s="259" t="s">
        <v>145</v>
      </c>
      <c r="H165" s="259" t="s">
        <v>181</v>
      </c>
      <c r="I165" s="259" t="s">
        <v>36</v>
      </c>
      <c r="J165" s="259" t="s">
        <v>124</v>
      </c>
      <c r="K165" s="245" t="s">
        <v>184</v>
      </c>
      <c r="L165" s="245" t="s">
        <v>186</v>
      </c>
      <c r="M165" s="245" t="s">
        <v>799</v>
      </c>
      <c r="N165" s="245" t="s">
        <v>800</v>
      </c>
      <c r="O165" s="189"/>
      <c r="P165" s="64"/>
    </row>
    <row r="166" spans="1:16" s="37" customFormat="1" ht="42.75" x14ac:dyDescent="0.2">
      <c r="A166" s="269">
        <v>511</v>
      </c>
      <c r="B166" s="248" t="s">
        <v>411</v>
      </c>
      <c r="C166" s="248">
        <v>30</v>
      </c>
      <c r="D166" s="248" t="s">
        <v>784</v>
      </c>
      <c r="E166" s="248" t="s">
        <v>463</v>
      </c>
      <c r="F166" s="248">
        <v>3</v>
      </c>
      <c r="G166" s="251" t="s">
        <v>480</v>
      </c>
      <c r="H166" s="270">
        <v>7</v>
      </c>
      <c r="I166" s="250">
        <f>E143</f>
        <v>4200000</v>
      </c>
      <c r="J166" s="250">
        <f>F143</f>
        <v>0</v>
      </c>
      <c r="K166" s="249">
        <f>B139</f>
        <v>85.355149999999995</v>
      </c>
      <c r="L166" s="249">
        <f>B140</f>
        <v>84.272930000000002</v>
      </c>
      <c r="M166" s="248">
        <f>C139</f>
        <v>171.81933593799999</v>
      </c>
      <c r="N166" s="248">
        <f>C140</f>
        <v>160.56732177699999</v>
      </c>
      <c r="O166" s="189"/>
      <c r="P166" s="218"/>
    </row>
    <row r="167" spans="1:16" x14ac:dyDescent="0.2">
      <c r="A167" s="213"/>
      <c r="B167" s="213"/>
      <c r="C167" s="213"/>
      <c r="D167" s="213"/>
      <c r="E167" s="213"/>
      <c r="F167" s="213"/>
      <c r="G167" s="213"/>
      <c r="H167" s="213"/>
      <c r="I167" s="213"/>
      <c r="J167" s="213"/>
      <c r="K167" s="213"/>
      <c r="L167" s="213"/>
      <c r="M167" s="213"/>
      <c r="N167" s="213"/>
      <c r="O167" s="213"/>
      <c r="P167" s="64"/>
    </row>
    <row r="168" spans="1:16" x14ac:dyDescent="0.2">
      <c r="A168" s="64"/>
      <c r="B168" s="64"/>
      <c r="C168" s="64"/>
      <c r="D168" s="64"/>
      <c r="E168" s="64"/>
      <c r="F168" s="64"/>
      <c r="G168" s="64"/>
      <c r="H168" s="64"/>
      <c r="I168" s="64"/>
      <c r="J168" s="64"/>
      <c r="K168" s="64"/>
      <c r="L168" s="64"/>
      <c r="M168" s="64"/>
      <c r="N168" s="64"/>
      <c r="O168" s="64"/>
      <c r="P168" s="64"/>
    </row>
  </sheetData>
  <mergeCells count="14">
    <mergeCell ref="A27:O27"/>
    <mergeCell ref="A1:O1"/>
    <mergeCell ref="A2:O14"/>
    <mergeCell ref="A15:O15"/>
    <mergeCell ref="A16:O18"/>
    <mergeCell ref="A22:O26"/>
    <mergeCell ref="A145:O145"/>
    <mergeCell ref="A146:O164"/>
    <mergeCell ref="A28:O30"/>
    <mergeCell ref="A34:O34"/>
    <mergeCell ref="A35:O51"/>
    <mergeCell ref="A52:G128"/>
    <mergeCell ref="A136:O137"/>
    <mergeCell ref="A129:G1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FCDA-4A04-4968-9AF9-603B209C388B}">
  <sheetPr codeName="Sheet5">
    <tabColor theme="4" tint="0.39997558519241921"/>
  </sheetPr>
  <dimension ref="A1:E26"/>
  <sheetViews>
    <sheetView zoomScaleNormal="100" workbookViewId="0">
      <selection sqref="A1:E1"/>
    </sheetView>
  </sheetViews>
  <sheetFormatPr defaultColWidth="9.140625" defaultRowHeight="14.25" x14ac:dyDescent="0.2"/>
  <cols>
    <col min="1" max="1" width="5.140625" style="10" customWidth="1"/>
    <col min="2" max="2" width="33.5703125" style="10" customWidth="1"/>
    <col min="3" max="3" width="74.28515625" style="10" bestFit="1" customWidth="1"/>
    <col min="4" max="4" width="19.28515625" style="10" customWidth="1"/>
    <col min="5" max="5" width="53.28515625" style="10" customWidth="1"/>
    <col min="6" max="16384" width="9.140625" style="10"/>
  </cols>
  <sheetData>
    <row r="1" spans="1:5" ht="15.75" x14ac:dyDescent="0.25">
      <c r="A1" s="273" t="s">
        <v>14</v>
      </c>
      <c r="B1" s="273"/>
      <c r="C1" s="273"/>
      <c r="D1" s="273"/>
      <c r="E1" s="273"/>
    </row>
    <row r="2" spans="1:5" ht="156.75" customHeight="1" x14ac:dyDescent="0.2">
      <c r="A2" s="274" t="s">
        <v>15</v>
      </c>
      <c r="B2" s="274"/>
      <c r="C2" s="274"/>
      <c r="D2" s="274"/>
      <c r="E2" s="274"/>
    </row>
    <row r="3" spans="1:5" x14ac:dyDescent="0.2">
      <c r="A3" s="35"/>
      <c r="B3" s="35"/>
      <c r="C3" s="35"/>
      <c r="D3" s="35"/>
      <c r="E3" s="35"/>
    </row>
    <row r="4" spans="1:5" ht="15" x14ac:dyDescent="0.25">
      <c r="A4" s="275" t="s">
        <v>16</v>
      </c>
      <c r="B4" s="275"/>
      <c r="C4" s="275"/>
      <c r="D4" s="275"/>
      <c r="E4" s="275"/>
    </row>
    <row r="5" spans="1:5" ht="15" x14ac:dyDescent="0.25">
      <c r="A5" s="4" t="s">
        <v>17</v>
      </c>
      <c r="B5" s="4" t="s">
        <v>18</v>
      </c>
      <c r="C5" s="4" t="s">
        <v>19</v>
      </c>
      <c r="D5" s="4" t="s">
        <v>20</v>
      </c>
      <c r="E5" s="4" t="s">
        <v>21</v>
      </c>
    </row>
    <row r="6" spans="1:5" ht="16.5" customHeight="1" x14ac:dyDescent="0.2">
      <c r="A6" s="5">
        <v>1</v>
      </c>
      <c r="B6" s="6" t="s">
        <v>22</v>
      </c>
      <c r="C6" s="6" t="s">
        <v>23</v>
      </c>
      <c r="D6" s="6" t="s">
        <v>24</v>
      </c>
      <c r="E6" s="12" t="s">
        <v>25</v>
      </c>
    </row>
    <row r="7" spans="1:5" ht="16.5" customHeight="1" x14ac:dyDescent="0.2">
      <c r="A7" s="5">
        <v>2</v>
      </c>
      <c r="B7" s="6" t="s">
        <v>26</v>
      </c>
      <c r="C7" s="6" t="s">
        <v>27</v>
      </c>
      <c r="D7" s="6" t="s">
        <v>24</v>
      </c>
      <c r="E7" s="12" t="s">
        <v>28</v>
      </c>
    </row>
    <row r="8" spans="1:5" ht="16.5" customHeight="1" x14ac:dyDescent="0.2">
      <c r="A8" s="5">
        <v>3</v>
      </c>
      <c r="B8" s="6" t="s">
        <v>29</v>
      </c>
      <c r="C8" s="6" t="s">
        <v>30</v>
      </c>
      <c r="D8" s="6" t="s">
        <v>31</v>
      </c>
      <c r="E8" s="12" t="s">
        <v>32</v>
      </c>
    </row>
    <row r="9" spans="1:5" ht="16.5" customHeight="1" x14ac:dyDescent="0.2">
      <c r="A9" s="5">
        <v>4</v>
      </c>
      <c r="B9" s="6" t="s">
        <v>33</v>
      </c>
      <c r="C9" s="6" t="s">
        <v>34</v>
      </c>
      <c r="D9" s="6" t="s">
        <v>31</v>
      </c>
      <c r="E9" s="12" t="s">
        <v>35</v>
      </c>
    </row>
    <row r="10" spans="1:5" ht="16.5" customHeight="1" x14ac:dyDescent="0.2">
      <c r="A10" s="5">
        <v>5</v>
      </c>
      <c r="B10" s="6" t="s">
        <v>36</v>
      </c>
      <c r="C10" s="6" t="s">
        <v>37</v>
      </c>
      <c r="D10" s="6" t="s">
        <v>31</v>
      </c>
      <c r="E10" s="6"/>
    </row>
    <row r="11" spans="1:5" s="40" customFormat="1" ht="16.5" customHeight="1" x14ac:dyDescent="0.2">
      <c r="A11" s="5">
        <v>6</v>
      </c>
      <c r="B11" s="6" t="s">
        <v>38</v>
      </c>
      <c r="C11" s="6" t="s">
        <v>39</v>
      </c>
      <c r="D11" s="6" t="s">
        <v>31</v>
      </c>
      <c r="E11" s="276" t="s">
        <v>40</v>
      </c>
    </row>
    <row r="12" spans="1:5" s="40" customFormat="1" ht="16.5" customHeight="1" x14ac:dyDescent="0.2">
      <c r="A12" s="5">
        <v>7</v>
      </c>
      <c r="B12" s="6" t="s">
        <v>41</v>
      </c>
      <c r="C12" s="6" t="s">
        <v>42</v>
      </c>
      <c r="D12" s="6" t="s">
        <v>31</v>
      </c>
      <c r="E12" s="277"/>
    </row>
    <row r="13" spans="1:5" s="40" customFormat="1" ht="16.5" customHeight="1" x14ac:dyDescent="0.2">
      <c r="A13" s="5">
        <v>8</v>
      </c>
      <c r="B13" s="6" t="s">
        <v>43</v>
      </c>
      <c r="C13" s="6" t="s">
        <v>44</v>
      </c>
      <c r="D13" s="6" t="s">
        <v>31</v>
      </c>
      <c r="E13" s="277"/>
    </row>
    <row r="14" spans="1:5" s="40" customFormat="1" ht="16.5" customHeight="1" x14ac:dyDescent="0.2">
      <c r="A14" s="5">
        <v>9</v>
      </c>
      <c r="B14" s="6" t="s">
        <v>45</v>
      </c>
      <c r="C14" s="6" t="s">
        <v>46</v>
      </c>
      <c r="D14" s="6" t="s">
        <v>31</v>
      </c>
      <c r="E14" s="277"/>
    </row>
    <row r="15" spans="1:5" s="40" customFormat="1" ht="16.5" customHeight="1" x14ac:dyDescent="0.2">
      <c r="A15" s="5">
        <v>10</v>
      </c>
      <c r="B15" s="6" t="s">
        <v>47</v>
      </c>
      <c r="C15" s="6" t="s">
        <v>48</v>
      </c>
      <c r="D15" s="6" t="s">
        <v>31</v>
      </c>
      <c r="E15" s="277"/>
    </row>
    <row r="16" spans="1:5" s="40" customFormat="1" ht="16.5" customHeight="1" x14ac:dyDescent="0.2">
      <c r="A16" s="5">
        <v>11</v>
      </c>
      <c r="B16" s="6" t="s">
        <v>49</v>
      </c>
      <c r="C16" s="6" t="s">
        <v>50</v>
      </c>
      <c r="D16" s="6" t="s">
        <v>31</v>
      </c>
      <c r="E16" s="277"/>
    </row>
    <row r="17" spans="1:5" s="40" customFormat="1" ht="16.5" customHeight="1" x14ac:dyDescent="0.2">
      <c r="A17" s="5">
        <v>12</v>
      </c>
      <c r="B17" s="6" t="s">
        <v>51</v>
      </c>
      <c r="C17" s="6" t="s">
        <v>52</v>
      </c>
      <c r="D17" s="6" t="s">
        <v>31</v>
      </c>
      <c r="E17" s="277"/>
    </row>
    <row r="18" spans="1:5" s="40" customFormat="1" ht="16.5" customHeight="1" x14ac:dyDescent="0.2">
      <c r="A18" s="5">
        <v>13</v>
      </c>
      <c r="B18" s="6" t="s">
        <v>53</v>
      </c>
      <c r="C18" s="6" t="s">
        <v>54</v>
      </c>
      <c r="D18" s="6" t="s">
        <v>31</v>
      </c>
      <c r="E18" s="277"/>
    </row>
    <row r="19" spans="1:5" s="40" customFormat="1" ht="16.5" customHeight="1" x14ac:dyDescent="0.2">
      <c r="A19" s="5">
        <v>14</v>
      </c>
      <c r="B19" s="6" t="s">
        <v>55</v>
      </c>
      <c r="C19" s="6" t="s">
        <v>56</v>
      </c>
      <c r="D19" s="6" t="s">
        <v>31</v>
      </c>
      <c r="E19" s="277"/>
    </row>
    <row r="20" spans="1:5" s="40" customFormat="1" ht="16.5" customHeight="1" x14ac:dyDescent="0.2">
      <c r="A20" s="5">
        <v>15</v>
      </c>
      <c r="B20" s="6" t="s">
        <v>57</v>
      </c>
      <c r="C20" s="6" t="s">
        <v>58</v>
      </c>
      <c r="D20" s="6" t="s">
        <v>31</v>
      </c>
      <c r="E20" s="277"/>
    </row>
    <row r="21" spans="1:5" ht="16.5" customHeight="1" x14ac:dyDescent="0.2">
      <c r="A21" s="5">
        <v>16</v>
      </c>
      <c r="B21" s="6" t="s">
        <v>59</v>
      </c>
      <c r="C21" s="6" t="s">
        <v>60</v>
      </c>
      <c r="D21" s="6" t="s">
        <v>31</v>
      </c>
      <c r="E21" s="277"/>
    </row>
    <row r="22" spans="1:5" s="40" customFormat="1" ht="16.5" customHeight="1" x14ac:dyDescent="0.2">
      <c r="A22" s="5">
        <v>17</v>
      </c>
      <c r="B22" s="6" t="s">
        <v>61</v>
      </c>
      <c r="C22" s="6" t="s">
        <v>62</v>
      </c>
      <c r="D22" s="6" t="s">
        <v>31</v>
      </c>
      <c r="E22" s="277"/>
    </row>
    <row r="23" spans="1:5" s="40" customFormat="1" ht="16.5" customHeight="1" x14ac:dyDescent="0.2">
      <c r="A23" s="5">
        <v>18</v>
      </c>
      <c r="B23" s="6" t="s">
        <v>63</v>
      </c>
      <c r="C23" s="6" t="s">
        <v>64</v>
      </c>
      <c r="D23" s="6" t="s">
        <v>31</v>
      </c>
      <c r="E23" s="277"/>
    </row>
    <row r="24" spans="1:5" ht="16.5" customHeight="1" x14ac:dyDescent="0.2">
      <c r="A24" s="5">
        <v>19</v>
      </c>
      <c r="B24" s="6" t="s">
        <v>65</v>
      </c>
      <c r="C24" s="6" t="s">
        <v>66</v>
      </c>
      <c r="D24" s="6" t="s">
        <v>31</v>
      </c>
      <c r="E24" s="6"/>
    </row>
    <row r="25" spans="1:5" ht="85.5" x14ac:dyDescent="0.2">
      <c r="A25" s="5">
        <v>20</v>
      </c>
      <c r="B25" s="6" t="s">
        <v>67</v>
      </c>
      <c r="C25" s="7" t="s">
        <v>68</v>
      </c>
      <c r="D25" s="6" t="s">
        <v>69</v>
      </c>
      <c r="E25" s="6" t="s">
        <v>70</v>
      </c>
    </row>
    <row r="26" spans="1:5" x14ac:dyDescent="0.2">
      <c r="E26" s="15"/>
    </row>
  </sheetData>
  <mergeCells count="4">
    <mergeCell ref="A1:E1"/>
    <mergeCell ref="A2:E2"/>
    <mergeCell ref="A4:E4"/>
    <mergeCell ref="E11:E23"/>
  </mergeCells>
  <hyperlinks>
    <hyperlink ref="E6" location="'Industry Sectors'!A1" display="See &quot;Industry Sectors&quot; tab for values" xr:uid="{B7785E33-7D1E-4FF6-BB40-06BA36B1BF2D}"/>
    <hyperlink ref="E7" location="'Transition Regions'!A1" display="See &quot;Transition Regions&quot; tab for values" xr:uid="{37848FDD-8275-4D3A-A249-948FD37040C3}"/>
    <hyperlink ref="E8" location="'Credit Quality Buckets'!A1" display="See &quot;Credit Quality Buckets&quot; tab for values" xr:uid="{8D33EA56-D39E-456B-8217-EFB468A74477}"/>
    <hyperlink ref="E9" location="'Transition Asset Classes'!A1" display="See &quot;Transition Asset Classes&quot; tab for values" xr:uid="{CDF1EAC6-D273-4F39-99E1-DF5686779531}"/>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61101-03BA-4957-BE79-28F730C1B45E}">
  <sheetPr>
    <tabColor theme="4" tint="0.39997558519241921"/>
  </sheetPr>
  <dimension ref="A1:E20"/>
  <sheetViews>
    <sheetView zoomScaleNormal="100" workbookViewId="0">
      <selection sqref="A1:E1"/>
    </sheetView>
  </sheetViews>
  <sheetFormatPr defaultColWidth="9.140625" defaultRowHeight="14.25" x14ac:dyDescent="0.2"/>
  <cols>
    <col min="1" max="1" width="5.140625" style="10" customWidth="1"/>
    <col min="2" max="2" width="40.42578125" style="10" customWidth="1"/>
    <col min="3" max="3" width="79.28515625" style="10" customWidth="1"/>
    <col min="4" max="4" width="19.28515625" style="10" customWidth="1"/>
    <col min="5" max="5" width="71.42578125" style="10" customWidth="1"/>
    <col min="6" max="16384" width="9.140625" style="10"/>
  </cols>
  <sheetData>
    <row r="1" spans="1:5" ht="15.75" x14ac:dyDescent="0.25">
      <c r="A1" s="273" t="s">
        <v>71</v>
      </c>
      <c r="B1" s="273"/>
      <c r="C1" s="273"/>
      <c r="D1" s="273"/>
      <c r="E1" s="273"/>
    </row>
    <row r="2" spans="1:5" ht="114" customHeight="1" x14ac:dyDescent="0.2">
      <c r="A2" s="279" t="s">
        <v>72</v>
      </c>
      <c r="B2" s="279"/>
      <c r="C2" s="279"/>
      <c r="D2" s="279"/>
      <c r="E2" s="279"/>
    </row>
    <row r="4" spans="1:5" ht="15" x14ac:dyDescent="0.25">
      <c r="A4" s="275" t="s">
        <v>73</v>
      </c>
      <c r="B4" s="275"/>
      <c r="C4" s="275"/>
      <c r="D4" s="275"/>
      <c r="E4" s="275"/>
    </row>
    <row r="5" spans="1:5" ht="15" x14ac:dyDescent="0.25">
      <c r="A5" s="4" t="s">
        <v>17</v>
      </c>
      <c r="B5" s="4" t="s">
        <v>18</v>
      </c>
      <c r="C5" s="4" t="s">
        <v>19</v>
      </c>
      <c r="D5" s="4" t="s">
        <v>20</v>
      </c>
      <c r="E5" s="4" t="s">
        <v>21</v>
      </c>
    </row>
    <row r="6" spans="1:5" s="41" customFormat="1" ht="86.25" x14ac:dyDescent="0.25">
      <c r="A6" s="5">
        <v>1</v>
      </c>
      <c r="B6" s="6" t="s">
        <v>22</v>
      </c>
      <c r="C6" s="6" t="s">
        <v>74</v>
      </c>
      <c r="D6" s="6" t="s">
        <v>24</v>
      </c>
      <c r="E6" s="271" t="s">
        <v>75</v>
      </c>
    </row>
    <row r="7" spans="1:5" ht="24.75" customHeight="1" x14ac:dyDescent="0.2">
      <c r="A7" s="5">
        <v>2</v>
      </c>
      <c r="B7" s="6" t="s">
        <v>26</v>
      </c>
      <c r="C7" s="6" t="s">
        <v>27</v>
      </c>
      <c r="D7" s="6" t="s">
        <v>24</v>
      </c>
      <c r="E7" s="12" t="s">
        <v>76</v>
      </c>
    </row>
    <row r="8" spans="1:5" ht="42.75" x14ac:dyDescent="0.2">
      <c r="A8" s="5">
        <v>3</v>
      </c>
      <c r="B8" s="6" t="s">
        <v>36</v>
      </c>
      <c r="C8" s="6" t="s">
        <v>77</v>
      </c>
      <c r="D8" s="6" t="s">
        <v>31</v>
      </c>
      <c r="E8" s="24" t="s">
        <v>78</v>
      </c>
    </row>
    <row r="9" spans="1:5" s="40" customFormat="1" x14ac:dyDescent="0.2">
      <c r="A9" s="5">
        <v>4</v>
      </c>
      <c r="B9" s="6" t="s">
        <v>79</v>
      </c>
      <c r="C9" s="6" t="s">
        <v>80</v>
      </c>
      <c r="D9" s="25" t="s">
        <v>31</v>
      </c>
      <c r="E9" s="276" t="s">
        <v>81</v>
      </c>
    </row>
    <row r="10" spans="1:5" s="40" customFormat="1" x14ac:dyDescent="0.2">
      <c r="A10" s="5">
        <v>5</v>
      </c>
      <c r="B10" s="6" t="s">
        <v>82</v>
      </c>
      <c r="C10" s="6" t="s">
        <v>83</v>
      </c>
      <c r="D10" s="25" t="s">
        <v>31</v>
      </c>
      <c r="E10" s="277"/>
    </row>
    <row r="11" spans="1:5" s="40" customFormat="1" x14ac:dyDescent="0.2">
      <c r="A11" s="5">
        <v>6</v>
      </c>
      <c r="B11" s="6" t="s">
        <v>84</v>
      </c>
      <c r="C11" s="6" t="s">
        <v>85</v>
      </c>
      <c r="D11" s="25" t="s">
        <v>31</v>
      </c>
      <c r="E11" s="277"/>
    </row>
    <row r="12" spans="1:5" s="40" customFormat="1" x14ac:dyDescent="0.2">
      <c r="A12" s="5">
        <v>7</v>
      </c>
      <c r="B12" s="6" t="s">
        <v>86</v>
      </c>
      <c r="C12" s="6" t="s">
        <v>87</v>
      </c>
      <c r="D12" s="25" t="s">
        <v>31</v>
      </c>
      <c r="E12" s="277"/>
    </row>
    <row r="13" spans="1:5" s="40" customFormat="1" x14ac:dyDescent="0.2">
      <c r="A13" s="5">
        <v>8</v>
      </c>
      <c r="B13" s="6" t="s">
        <v>88</v>
      </c>
      <c r="C13" s="6" t="s">
        <v>89</v>
      </c>
      <c r="D13" s="25" t="s">
        <v>31</v>
      </c>
      <c r="E13" s="277"/>
    </row>
    <row r="14" spans="1:5" s="40" customFormat="1" x14ac:dyDescent="0.2">
      <c r="A14" s="5">
        <v>9</v>
      </c>
      <c r="B14" s="6" t="s">
        <v>90</v>
      </c>
      <c r="C14" s="6" t="s">
        <v>91</v>
      </c>
      <c r="D14" s="25" t="s">
        <v>31</v>
      </c>
      <c r="E14" s="277"/>
    </row>
    <row r="15" spans="1:5" s="40" customFormat="1" x14ac:dyDescent="0.2">
      <c r="A15" s="5">
        <v>10</v>
      </c>
      <c r="B15" s="6" t="s">
        <v>92</v>
      </c>
      <c r="C15" s="6" t="s">
        <v>93</v>
      </c>
      <c r="D15" s="25" t="s">
        <v>31</v>
      </c>
      <c r="E15" s="277"/>
    </row>
    <row r="16" spans="1:5" s="40" customFormat="1" x14ac:dyDescent="0.2">
      <c r="A16" s="5">
        <v>11</v>
      </c>
      <c r="B16" s="6" t="s">
        <v>94</v>
      </c>
      <c r="C16" s="6" t="s">
        <v>95</v>
      </c>
      <c r="D16" s="25" t="s">
        <v>31</v>
      </c>
      <c r="E16" s="277"/>
    </row>
    <row r="17" spans="1:5" s="40" customFormat="1" x14ac:dyDescent="0.2">
      <c r="A17" s="5">
        <v>12</v>
      </c>
      <c r="B17" s="6" t="s">
        <v>96</v>
      </c>
      <c r="C17" s="6" t="s">
        <v>97</v>
      </c>
      <c r="D17" s="25" t="s">
        <v>31</v>
      </c>
      <c r="E17" s="277"/>
    </row>
    <row r="18" spans="1:5" x14ac:dyDescent="0.2">
      <c r="A18" s="5">
        <v>13</v>
      </c>
      <c r="B18" s="6" t="s">
        <v>98</v>
      </c>
      <c r="C18" s="6" t="s">
        <v>99</v>
      </c>
      <c r="D18" s="25" t="s">
        <v>31</v>
      </c>
      <c r="E18" s="277"/>
    </row>
    <row r="19" spans="1:5" s="40" customFormat="1" x14ac:dyDescent="0.2">
      <c r="A19" s="5">
        <v>14</v>
      </c>
      <c r="B19" s="6" t="s">
        <v>100</v>
      </c>
      <c r="C19" s="6" t="s">
        <v>101</v>
      </c>
      <c r="D19" s="25" t="s">
        <v>31</v>
      </c>
      <c r="E19" s="277"/>
    </row>
    <row r="20" spans="1:5" s="40" customFormat="1" x14ac:dyDescent="0.2">
      <c r="A20" s="5">
        <v>15</v>
      </c>
      <c r="B20" s="6" t="s">
        <v>102</v>
      </c>
      <c r="C20" s="6" t="s">
        <v>103</v>
      </c>
      <c r="D20" s="25" t="s">
        <v>31</v>
      </c>
      <c r="E20" s="278"/>
    </row>
  </sheetData>
  <mergeCells count="4">
    <mergeCell ref="E9:E20"/>
    <mergeCell ref="A1:E1"/>
    <mergeCell ref="A2:E2"/>
    <mergeCell ref="A4:E4"/>
  </mergeCells>
  <hyperlinks>
    <hyperlink ref="E6" location="'Industry Sectors'!A1" display="'Industry Sectors'!A1" xr:uid="{738CB4E6-473A-4F5E-8926-9E8D5EE5512C}"/>
    <hyperlink ref="E7" location="'Transition Regions'!A1" display="See &quot;Transition Regions&quot; tab for expected values" xr:uid="{DBDE2F9D-F9B7-4B8B-90C8-EEF5682F8F81}"/>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E4C9-073C-40F9-8819-6CD0DA1D90FF}">
  <sheetPr>
    <tabColor theme="4" tint="0.39997558519241921"/>
  </sheetPr>
  <dimension ref="A1:E23"/>
  <sheetViews>
    <sheetView zoomScaleNormal="100" workbookViewId="0">
      <selection sqref="A1:E1"/>
    </sheetView>
  </sheetViews>
  <sheetFormatPr defaultColWidth="9.140625" defaultRowHeight="14.25" x14ac:dyDescent="0.2"/>
  <cols>
    <col min="1" max="1" width="5.140625" style="10" customWidth="1"/>
    <col min="2" max="2" width="28.85546875" style="10" customWidth="1"/>
    <col min="3" max="3" width="87.28515625" style="10" customWidth="1"/>
    <col min="4" max="4" width="19.28515625" style="10" customWidth="1"/>
    <col min="5" max="5" width="80.85546875" style="10" customWidth="1"/>
    <col min="6" max="16384" width="9.140625" style="10"/>
  </cols>
  <sheetData>
    <row r="1" spans="1:5" ht="15.75" x14ac:dyDescent="0.25">
      <c r="A1" s="273" t="s">
        <v>104</v>
      </c>
      <c r="B1" s="273"/>
      <c r="C1" s="273"/>
      <c r="D1" s="273"/>
      <c r="E1" s="273"/>
    </row>
    <row r="2" spans="1:5" ht="121.5" customHeight="1" x14ac:dyDescent="0.2">
      <c r="A2" s="274" t="s">
        <v>105</v>
      </c>
      <c r="B2" s="274"/>
      <c r="C2" s="274"/>
      <c r="D2" s="274"/>
      <c r="E2" s="274"/>
    </row>
    <row r="3" spans="1:5" ht="12" customHeight="1" x14ac:dyDescent="0.2">
      <c r="A3" s="35"/>
      <c r="B3" s="35"/>
      <c r="C3" s="35"/>
      <c r="D3" s="35"/>
      <c r="E3" s="35"/>
    </row>
    <row r="4" spans="1:5" ht="15" x14ac:dyDescent="0.25">
      <c r="A4" s="275" t="s">
        <v>106</v>
      </c>
      <c r="B4" s="275"/>
      <c r="C4" s="275"/>
      <c r="D4" s="275"/>
      <c r="E4" s="275"/>
    </row>
    <row r="5" spans="1:5" ht="15" x14ac:dyDescent="0.25">
      <c r="A5" s="4" t="s">
        <v>17</v>
      </c>
      <c r="B5" s="4" t="s">
        <v>18</v>
      </c>
      <c r="C5" s="4" t="s">
        <v>19</v>
      </c>
      <c r="D5" s="4" t="s">
        <v>20</v>
      </c>
      <c r="E5" s="4" t="s">
        <v>21</v>
      </c>
    </row>
    <row r="6" spans="1:5" ht="72" x14ac:dyDescent="0.2">
      <c r="A6" s="5">
        <v>1</v>
      </c>
      <c r="B6" s="6" t="s">
        <v>22</v>
      </c>
      <c r="C6" s="6" t="s">
        <v>23</v>
      </c>
      <c r="D6" s="6" t="s">
        <v>24</v>
      </c>
      <c r="E6" s="12" t="s">
        <v>107</v>
      </c>
    </row>
    <row r="7" spans="1:5" ht="15" x14ac:dyDescent="0.2">
      <c r="A7" s="5">
        <v>2</v>
      </c>
      <c r="B7" s="6" t="s">
        <v>26</v>
      </c>
      <c r="C7" s="6" t="s">
        <v>27</v>
      </c>
      <c r="D7" s="6" t="s">
        <v>24</v>
      </c>
      <c r="E7" s="12" t="s">
        <v>108</v>
      </c>
    </row>
    <row r="8" spans="1:5" ht="57.75" x14ac:dyDescent="0.2">
      <c r="A8" s="5">
        <v>3</v>
      </c>
      <c r="B8" s="6" t="s">
        <v>29</v>
      </c>
      <c r="C8" s="6" t="s">
        <v>30</v>
      </c>
      <c r="D8" s="6" t="s">
        <v>31</v>
      </c>
      <c r="E8" s="42" t="s">
        <v>109</v>
      </c>
    </row>
    <row r="9" spans="1:5" ht="15" x14ac:dyDescent="0.2">
      <c r="A9" s="5">
        <v>4</v>
      </c>
      <c r="B9" s="6" t="s">
        <v>33</v>
      </c>
      <c r="C9" s="6" t="s">
        <v>34</v>
      </c>
      <c r="D9" s="6" t="s">
        <v>31</v>
      </c>
      <c r="E9" s="12" t="s">
        <v>110</v>
      </c>
    </row>
    <row r="10" spans="1:5" ht="42.75" x14ac:dyDescent="0.2">
      <c r="A10" s="5">
        <v>5</v>
      </c>
      <c r="B10" s="6" t="s">
        <v>36</v>
      </c>
      <c r="C10" s="6" t="s">
        <v>111</v>
      </c>
      <c r="D10" s="6" t="s">
        <v>31</v>
      </c>
      <c r="E10" s="6" t="s">
        <v>112</v>
      </c>
    </row>
    <row r="11" spans="1:5" x14ac:dyDescent="0.2">
      <c r="A11" s="5">
        <v>6</v>
      </c>
      <c r="B11" s="6" t="s">
        <v>79</v>
      </c>
      <c r="C11" s="6" t="s">
        <v>80</v>
      </c>
      <c r="D11" s="6" t="s">
        <v>31</v>
      </c>
      <c r="E11" s="276" t="s">
        <v>81</v>
      </c>
    </row>
    <row r="12" spans="1:5" x14ac:dyDescent="0.2">
      <c r="A12" s="5">
        <v>7</v>
      </c>
      <c r="B12" s="6" t="s">
        <v>82</v>
      </c>
      <c r="C12" s="6" t="s">
        <v>83</v>
      </c>
      <c r="D12" s="6" t="s">
        <v>31</v>
      </c>
      <c r="E12" s="277"/>
    </row>
    <row r="13" spans="1:5" x14ac:dyDescent="0.2">
      <c r="A13" s="5">
        <v>8</v>
      </c>
      <c r="B13" s="6" t="s">
        <v>84</v>
      </c>
      <c r="C13" s="6" t="s">
        <v>85</v>
      </c>
      <c r="D13" s="6" t="s">
        <v>31</v>
      </c>
      <c r="E13" s="277"/>
    </row>
    <row r="14" spans="1:5" x14ac:dyDescent="0.2">
      <c r="A14" s="5">
        <v>9</v>
      </c>
      <c r="B14" s="6" t="s">
        <v>86</v>
      </c>
      <c r="C14" s="6" t="s">
        <v>87</v>
      </c>
      <c r="D14" s="6" t="s">
        <v>31</v>
      </c>
      <c r="E14" s="277"/>
    </row>
    <row r="15" spans="1:5" x14ac:dyDescent="0.2">
      <c r="A15" s="5">
        <v>10</v>
      </c>
      <c r="B15" s="6" t="s">
        <v>88</v>
      </c>
      <c r="C15" s="6" t="s">
        <v>89</v>
      </c>
      <c r="D15" s="6" t="s">
        <v>31</v>
      </c>
      <c r="E15" s="277"/>
    </row>
    <row r="16" spans="1:5" x14ac:dyDescent="0.2">
      <c r="A16" s="5">
        <v>11</v>
      </c>
      <c r="B16" s="6" t="s">
        <v>90</v>
      </c>
      <c r="C16" s="6" t="s">
        <v>91</v>
      </c>
      <c r="D16" s="6" t="s">
        <v>31</v>
      </c>
      <c r="E16" s="277"/>
    </row>
    <row r="17" spans="1:5" x14ac:dyDescent="0.2">
      <c r="A17" s="5">
        <v>12</v>
      </c>
      <c r="B17" s="6" t="s">
        <v>92</v>
      </c>
      <c r="C17" s="6" t="s">
        <v>93</v>
      </c>
      <c r="D17" s="6" t="s">
        <v>31</v>
      </c>
      <c r="E17" s="277"/>
    </row>
    <row r="18" spans="1:5" x14ac:dyDescent="0.2">
      <c r="A18" s="5">
        <v>13</v>
      </c>
      <c r="B18" s="6" t="s">
        <v>94</v>
      </c>
      <c r="C18" s="6" t="s">
        <v>95</v>
      </c>
      <c r="D18" s="6" t="s">
        <v>31</v>
      </c>
      <c r="E18" s="277"/>
    </row>
    <row r="19" spans="1:5" x14ac:dyDescent="0.2">
      <c r="A19" s="5">
        <v>14</v>
      </c>
      <c r="B19" s="6" t="s">
        <v>96</v>
      </c>
      <c r="C19" s="6" t="s">
        <v>97</v>
      </c>
      <c r="D19" s="6" t="s">
        <v>31</v>
      </c>
      <c r="E19" s="277"/>
    </row>
    <row r="20" spans="1:5" x14ac:dyDescent="0.2">
      <c r="A20" s="5">
        <v>15</v>
      </c>
      <c r="B20" s="6" t="s">
        <v>98</v>
      </c>
      <c r="C20" s="6" t="s">
        <v>99</v>
      </c>
      <c r="D20" s="6" t="s">
        <v>31</v>
      </c>
      <c r="E20" s="277"/>
    </row>
    <row r="21" spans="1:5" x14ac:dyDescent="0.2">
      <c r="A21" s="5">
        <v>16</v>
      </c>
      <c r="B21" s="6" t="s">
        <v>100</v>
      </c>
      <c r="C21" s="6" t="s">
        <v>101</v>
      </c>
      <c r="D21" s="6" t="s">
        <v>31</v>
      </c>
      <c r="E21" s="277"/>
    </row>
    <row r="22" spans="1:5" x14ac:dyDescent="0.2">
      <c r="A22" s="5">
        <v>17</v>
      </c>
      <c r="B22" s="6" t="s">
        <v>102</v>
      </c>
      <c r="C22" s="6" t="s">
        <v>103</v>
      </c>
      <c r="D22" s="6" t="s">
        <v>31</v>
      </c>
      <c r="E22" s="277"/>
    </row>
    <row r="23" spans="1:5" ht="29.25" x14ac:dyDescent="0.2">
      <c r="A23" s="5">
        <v>18</v>
      </c>
      <c r="B23" s="6" t="s">
        <v>65</v>
      </c>
      <c r="C23" s="6" t="s">
        <v>113</v>
      </c>
      <c r="D23" s="6" t="s">
        <v>31</v>
      </c>
      <c r="E23" s="278"/>
    </row>
  </sheetData>
  <mergeCells count="4">
    <mergeCell ref="A4:E4"/>
    <mergeCell ref="A1:E1"/>
    <mergeCell ref="A2:E2"/>
    <mergeCell ref="E11:E23"/>
  </mergeCells>
  <hyperlinks>
    <hyperlink ref="E6" location="'Industry Sectors'!A1" display="'Industry Sectors'!A1" xr:uid="{A8A30702-B311-4A51-899B-0129DB640B46}"/>
    <hyperlink ref="E7" location="'Transition Regions'!A1" display="See &quot;Transition Regions&quot; tab for expected values" xr:uid="{9F74A74A-61E6-4E97-94F4-18993118F270}"/>
    <hyperlink ref="E8" location="'Credit Quality Buckets'!A1" display="'Credit Quality Buckets'!A1" xr:uid="{19BBF407-DA87-402F-A2C2-BE748C528C95}"/>
    <hyperlink ref="E9" location="'Transition Asset Classes'!A1" display="See &quot;Transition Asset Classes&quot; tab for expected values" xr:uid="{063529FE-CEA3-4F8A-8E20-FE2AB0CE93BD}"/>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48C6-0E3D-4EB8-8770-F30CD217F9F3}">
  <sheetPr>
    <tabColor theme="4" tint="0.39997558519241921"/>
  </sheetPr>
  <dimension ref="A1:E17"/>
  <sheetViews>
    <sheetView zoomScaleNormal="100" workbookViewId="0">
      <selection sqref="A1:E1"/>
    </sheetView>
  </sheetViews>
  <sheetFormatPr defaultColWidth="9.140625" defaultRowHeight="14.25" x14ac:dyDescent="0.2"/>
  <cols>
    <col min="1" max="1" width="5.140625" style="10" customWidth="1"/>
    <col min="2" max="2" width="24.28515625" style="10" customWidth="1"/>
    <col min="3" max="3" width="74.28515625" style="10" bestFit="1" customWidth="1"/>
    <col min="4" max="4" width="19.28515625" style="10" customWidth="1"/>
    <col min="5" max="5" width="53.28515625" style="10" customWidth="1"/>
    <col min="6" max="16384" width="9.140625" style="10"/>
  </cols>
  <sheetData>
    <row r="1" spans="1:5" s="13" customFormat="1" ht="15.75" x14ac:dyDescent="0.25">
      <c r="A1" s="273" t="s">
        <v>114</v>
      </c>
      <c r="B1" s="273"/>
      <c r="C1" s="273"/>
      <c r="D1" s="273"/>
      <c r="E1" s="273"/>
    </row>
    <row r="2" spans="1:5" ht="219.75" customHeight="1" x14ac:dyDescent="0.2">
      <c r="A2" s="274" t="s">
        <v>115</v>
      </c>
      <c r="B2" s="274"/>
      <c r="C2" s="274"/>
      <c r="D2" s="274"/>
      <c r="E2" s="274"/>
    </row>
    <row r="3" spans="1:5" ht="15" customHeight="1" x14ac:dyDescent="0.2">
      <c r="A3" s="11"/>
      <c r="B3" s="11"/>
      <c r="C3" s="11"/>
      <c r="D3" s="11"/>
      <c r="E3" s="11"/>
    </row>
    <row r="4" spans="1:5" ht="15" x14ac:dyDescent="0.25">
      <c r="A4" s="275" t="s">
        <v>116</v>
      </c>
      <c r="B4" s="275"/>
      <c r="C4" s="275"/>
      <c r="D4" s="275"/>
      <c r="E4" s="275"/>
    </row>
    <row r="5" spans="1:5" ht="15" x14ac:dyDescent="0.25">
      <c r="A5" s="4" t="s">
        <v>17</v>
      </c>
      <c r="B5" s="4" t="s">
        <v>18</v>
      </c>
      <c r="C5" s="4" t="s">
        <v>19</v>
      </c>
      <c r="D5" s="4" t="s">
        <v>20</v>
      </c>
      <c r="E5" s="4" t="s">
        <v>21</v>
      </c>
    </row>
    <row r="6" spans="1:5" ht="28.5" x14ac:dyDescent="0.2">
      <c r="A6" s="5">
        <v>1</v>
      </c>
      <c r="B6" s="6" t="s">
        <v>117</v>
      </c>
      <c r="C6" s="6" t="s">
        <v>118</v>
      </c>
      <c r="D6" s="6" t="s">
        <v>24</v>
      </c>
      <c r="E6" s="18" t="s">
        <v>119</v>
      </c>
    </row>
    <row r="7" spans="1:5" ht="28.5" x14ac:dyDescent="0.2">
      <c r="A7" s="5">
        <v>2</v>
      </c>
      <c r="B7" s="6" t="s">
        <v>120</v>
      </c>
      <c r="C7" s="6" t="s">
        <v>121</v>
      </c>
      <c r="D7" s="6" t="s">
        <v>24</v>
      </c>
      <c r="E7" s="9" t="s">
        <v>122</v>
      </c>
    </row>
    <row r="8" spans="1:5" ht="57" x14ac:dyDescent="0.2">
      <c r="A8" s="5">
        <v>3</v>
      </c>
      <c r="B8" s="6" t="s">
        <v>36</v>
      </c>
      <c r="C8" s="27" t="s">
        <v>123</v>
      </c>
      <c r="D8" s="6" t="s">
        <v>31</v>
      </c>
      <c r="E8" s="6"/>
    </row>
    <row r="9" spans="1:5" x14ac:dyDescent="0.2">
      <c r="A9" s="5">
        <v>4</v>
      </c>
      <c r="B9" s="6" t="s">
        <v>124</v>
      </c>
      <c r="C9" s="6" t="s">
        <v>125</v>
      </c>
      <c r="D9" s="6" t="s">
        <v>31</v>
      </c>
      <c r="E9" s="6"/>
    </row>
    <row r="10" spans="1:5" x14ac:dyDescent="0.2">
      <c r="E10" s="15"/>
    </row>
    <row r="11" spans="1:5" x14ac:dyDescent="0.2">
      <c r="B11" s="15"/>
    </row>
    <row r="12" spans="1:5" ht="15" x14ac:dyDescent="0.25">
      <c r="A12" s="275" t="s">
        <v>126</v>
      </c>
      <c r="B12" s="275"/>
      <c r="C12" s="275"/>
      <c r="D12" s="275"/>
      <c r="E12" s="275"/>
    </row>
    <row r="13" spans="1:5" ht="15" x14ac:dyDescent="0.25">
      <c r="A13" s="4" t="s">
        <v>17</v>
      </c>
      <c r="B13" s="4" t="s">
        <v>18</v>
      </c>
      <c r="C13" s="4" t="s">
        <v>19</v>
      </c>
      <c r="D13" s="4" t="s">
        <v>20</v>
      </c>
      <c r="E13" s="4" t="s">
        <v>21</v>
      </c>
    </row>
    <row r="14" spans="1:5" ht="28.5" x14ac:dyDescent="0.2">
      <c r="A14" s="5">
        <v>1</v>
      </c>
      <c r="B14" s="6" t="s">
        <v>117</v>
      </c>
      <c r="C14" s="6" t="s">
        <v>118</v>
      </c>
      <c r="D14" s="6" t="s">
        <v>24</v>
      </c>
      <c r="E14" s="18" t="s">
        <v>119</v>
      </c>
    </row>
    <row r="15" spans="1:5" ht="28.5" x14ac:dyDescent="0.2">
      <c r="A15" s="5">
        <v>2</v>
      </c>
      <c r="B15" s="6" t="s">
        <v>127</v>
      </c>
      <c r="C15" s="6" t="s">
        <v>128</v>
      </c>
      <c r="D15" s="6" t="s">
        <v>24</v>
      </c>
      <c r="E15" s="9" t="s">
        <v>122</v>
      </c>
    </row>
    <row r="16" spans="1:5" ht="57" x14ac:dyDescent="0.2">
      <c r="A16" s="5">
        <v>3</v>
      </c>
      <c r="B16" s="6" t="s">
        <v>36</v>
      </c>
      <c r="C16" s="27" t="s">
        <v>123</v>
      </c>
      <c r="D16" s="6" t="s">
        <v>31</v>
      </c>
      <c r="E16" s="6"/>
    </row>
    <row r="17" spans="1:5" x14ac:dyDescent="0.2">
      <c r="A17" s="5">
        <v>4</v>
      </c>
      <c r="B17" s="6" t="s">
        <v>124</v>
      </c>
      <c r="C17" s="6" t="s">
        <v>125</v>
      </c>
      <c r="D17" s="6" t="s">
        <v>31</v>
      </c>
      <c r="E17" s="6"/>
    </row>
  </sheetData>
  <mergeCells count="4">
    <mergeCell ref="A1:E1"/>
    <mergeCell ref="A2:E2"/>
    <mergeCell ref="A4:E4"/>
    <mergeCell ref="A12:E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0F7F7-768C-454B-9F87-B9A5B61207ED}">
  <sheetPr>
    <tabColor theme="4" tint="0.39997558519241921"/>
  </sheetPr>
  <dimension ref="A1:E23"/>
  <sheetViews>
    <sheetView zoomScaleNormal="100" workbookViewId="0">
      <selection sqref="A1:E1"/>
    </sheetView>
  </sheetViews>
  <sheetFormatPr defaultColWidth="9.140625" defaultRowHeight="14.25" x14ac:dyDescent="0.2"/>
  <cols>
    <col min="1" max="1" width="6.5703125" style="10" customWidth="1"/>
    <col min="2" max="2" width="45" style="10" customWidth="1"/>
    <col min="3" max="3" width="65.28515625" style="10" customWidth="1"/>
    <col min="4" max="4" width="19.28515625" style="10" customWidth="1"/>
    <col min="5" max="5" width="53.28515625" style="10" customWidth="1"/>
    <col min="6" max="16384" width="9.140625" style="10"/>
  </cols>
  <sheetData>
    <row r="1" spans="1:5" s="13" customFormat="1" ht="15.75" x14ac:dyDescent="0.25">
      <c r="A1" s="273" t="s">
        <v>129</v>
      </c>
      <c r="B1" s="273"/>
      <c r="C1" s="273"/>
      <c r="D1" s="273"/>
      <c r="E1" s="273"/>
    </row>
    <row r="2" spans="1:5" ht="247.5" customHeight="1" x14ac:dyDescent="0.2">
      <c r="A2" s="279" t="s">
        <v>130</v>
      </c>
      <c r="B2" s="279"/>
      <c r="C2" s="279"/>
      <c r="D2" s="279"/>
      <c r="E2" s="279"/>
    </row>
    <row r="3" spans="1:5" ht="15" customHeight="1" x14ac:dyDescent="0.2">
      <c r="A3" s="11"/>
      <c r="B3" s="11"/>
      <c r="C3" s="11"/>
      <c r="D3" s="11"/>
      <c r="E3" s="11"/>
    </row>
    <row r="4" spans="1:5" ht="15" x14ac:dyDescent="0.25">
      <c r="A4" s="275" t="s">
        <v>131</v>
      </c>
      <c r="B4" s="275"/>
      <c r="C4" s="275"/>
      <c r="D4" s="275"/>
      <c r="E4" s="275"/>
    </row>
    <row r="5" spans="1:5" ht="15" x14ac:dyDescent="0.25">
      <c r="A5" s="4" t="s">
        <v>17</v>
      </c>
      <c r="B5" s="4" t="s">
        <v>18</v>
      </c>
      <c r="C5" s="4" t="s">
        <v>19</v>
      </c>
      <c r="D5" s="4" t="s">
        <v>20</v>
      </c>
      <c r="E5" s="4" t="s">
        <v>21</v>
      </c>
    </row>
    <row r="6" spans="1:5" x14ac:dyDescent="0.2">
      <c r="A6" s="5">
        <v>1</v>
      </c>
      <c r="B6" s="6" t="s">
        <v>117</v>
      </c>
      <c r="C6" s="6" t="s">
        <v>118</v>
      </c>
      <c r="D6" s="6" t="s">
        <v>24</v>
      </c>
      <c r="E6" s="18" t="s">
        <v>132</v>
      </c>
    </row>
    <row r="7" spans="1:5" ht="29.25" x14ac:dyDescent="0.2">
      <c r="A7" s="5">
        <v>2</v>
      </c>
      <c r="B7" s="6" t="s">
        <v>133</v>
      </c>
      <c r="C7" s="6" t="s">
        <v>134</v>
      </c>
      <c r="D7" s="6" t="s">
        <v>31</v>
      </c>
      <c r="E7" s="32" t="s">
        <v>135</v>
      </c>
    </row>
    <row r="8" spans="1:5" ht="29.25" x14ac:dyDescent="0.2">
      <c r="A8" s="5">
        <v>3</v>
      </c>
      <c r="B8" s="6" t="s">
        <v>136</v>
      </c>
      <c r="C8" s="6" t="s">
        <v>137</v>
      </c>
      <c r="D8" s="6" t="s">
        <v>24</v>
      </c>
      <c r="E8" s="32" t="s">
        <v>138</v>
      </c>
    </row>
    <row r="9" spans="1:5" ht="29.25" x14ac:dyDescent="0.2">
      <c r="A9" s="5">
        <v>4</v>
      </c>
      <c r="B9" s="6" t="s">
        <v>139</v>
      </c>
      <c r="C9" s="6" t="s">
        <v>140</v>
      </c>
      <c r="D9" s="6" t="s">
        <v>24</v>
      </c>
      <c r="E9" s="32" t="s">
        <v>141</v>
      </c>
    </row>
    <row r="10" spans="1:5" ht="57.75" x14ac:dyDescent="0.2">
      <c r="A10" s="5">
        <v>5</v>
      </c>
      <c r="B10" s="6" t="s">
        <v>142</v>
      </c>
      <c r="C10" s="6" t="s">
        <v>143</v>
      </c>
      <c r="D10" s="6" t="s">
        <v>31</v>
      </c>
      <c r="E10" s="12" t="s">
        <v>144</v>
      </c>
    </row>
    <row r="11" spans="1:5" ht="71.25" x14ac:dyDescent="0.2">
      <c r="A11" s="5">
        <v>6</v>
      </c>
      <c r="B11" s="6" t="s">
        <v>145</v>
      </c>
      <c r="C11" s="6" t="s">
        <v>146</v>
      </c>
      <c r="D11" s="6" t="s">
        <v>24</v>
      </c>
      <c r="E11" s="18" t="s">
        <v>147</v>
      </c>
    </row>
    <row r="12" spans="1:5" ht="42.75" x14ac:dyDescent="0.2">
      <c r="A12" s="5">
        <v>7</v>
      </c>
      <c r="B12" s="6" t="s">
        <v>36</v>
      </c>
      <c r="C12" s="27" t="s">
        <v>148</v>
      </c>
      <c r="D12" s="6" t="s">
        <v>31</v>
      </c>
      <c r="E12" s="6"/>
    </row>
    <row r="13" spans="1:5" x14ac:dyDescent="0.2">
      <c r="A13" s="5">
        <v>8</v>
      </c>
      <c r="B13" s="6" t="s">
        <v>124</v>
      </c>
      <c r="C13" s="6" t="s">
        <v>125</v>
      </c>
      <c r="D13" s="6" t="s">
        <v>31</v>
      </c>
      <c r="E13" s="6"/>
    </row>
    <row r="15" spans="1:5" ht="15" x14ac:dyDescent="0.25">
      <c r="A15" s="275" t="s">
        <v>149</v>
      </c>
      <c r="B15" s="275"/>
      <c r="C15" s="275"/>
      <c r="D15" s="275"/>
      <c r="E15" s="275"/>
    </row>
    <row r="16" spans="1:5" ht="15" x14ac:dyDescent="0.25">
      <c r="A16" s="4" t="s">
        <v>17</v>
      </c>
      <c r="B16" s="4" t="s">
        <v>18</v>
      </c>
      <c r="C16" s="4" t="s">
        <v>19</v>
      </c>
      <c r="D16" s="4" t="s">
        <v>20</v>
      </c>
      <c r="E16" s="4" t="s">
        <v>21</v>
      </c>
    </row>
    <row r="17" spans="1:5" x14ac:dyDescent="0.2">
      <c r="A17" s="5">
        <v>1</v>
      </c>
      <c r="B17" s="6" t="s">
        <v>117</v>
      </c>
      <c r="C17" s="6" t="s">
        <v>118</v>
      </c>
      <c r="D17" s="6" t="s">
        <v>24</v>
      </c>
      <c r="E17" s="18" t="s">
        <v>132</v>
      </c>
    </row>
    <row r="18" spans="1:5" ht="29.25" x14ac:dyDescent="0.2">
      <c r="A18" s="5">
        <v>2</v>
      </c>
      <c r="B18" s="6" t="s">
        <v>133</v>
      </c>
      <c r="C18" s="6" t="s">
        <v>134</v>
      </c>
      <c r="D18" s="6" t="s">
        <v>31</v>
      </c>
      <c r="E18" s="32" t="s">
        <v>150</v>
      </c>
    </row>
    <row r="19" spans="1:5" ht="29.25" x14ac:dyDescent="0.2">
      <c r="A19" s="5">
        <v>3</v>
      </c>
      <c r="B19" s="6" t="s">
        <v>136</v>
      </c>
      <c r="C19" s="6" t="s">
        <v>137</v>
      </c>
      <c r="D19" s="6" t="s">
        <v>24</v>
      </c>
      <c r="E19" s="32" t="s">
        <v>141</v>
      </c>
    </row>
    <row r="20" spans="1:5" ht="29.25" x14ac:dyDescent="0.2">
      <c r="A20" s="5">
        <v>4</v>
      </c>
      <c r="B20" s="6" t="s">
        <v>139</v>
      </c>
      <c r="C20" s="6" t="s">
        <v>140</v>
      </c>
      <c r="D20" s="6" t="s">
        <v>24</v>
      </c>
      <c r="E20" s="32" t="s">
        <v>138</v>
      </c>
    </row>
    <row r="21" spans="1:5" s="14" customFormat="1" ht="100.5" x14ac:dyDescent="0.2">
      <c r="A21" s="5">
        <v>5</v>
      </c>
      <c r="B21" s="6" t="s">
        <v>142</v>
      </c>
      <c r="C21" s="6" t="s">
        <v>143</v>
      </c>
      <c r="D21" s="6" t="s">
        <v>31</v>
      </c>
      <c r="E21" s="12" t="s">
        <v>151</v>
      </c>
    </row>
    <row r="22" spans="1:5" s="14" customFormat="1" ht="85.5" x14ac:dyDescent="0.2">
      <c r="A22" s="5">
        <v>6</v>
      </c>
      <c r="B22" s="6" t="s">
        <v>145</v>
      </c>
      <c r="C22" s="6" t="s">
        <v>146</v>
      </c>
      <c r="D22" s="6" t="s">
        <v>24</v>
      </c>
      <c r="E22" s="18" t="s">
        <v>152</v>
      </c>
    </row>
    <row r="23" spans="1:5" ht="57" x14ac:dyDescent="0.2">
      <c r="A23" s="5">
        <v>7</v>
      </c>
      <c r="B23" s="6" t="s">
        <v>36</v>
      </c>
      <c r="C23" s="27" t="s">
        <v>123</v>
      </c>
      <c r="D23" s="6" t="s">
        <v>31</v>
      </c>
      <c r="E23" s="6"/>
    </row>
  </sheetData>
  <mergeCells count="4">
    <mergeCell ref="A1:E1"/>
    <mergeCell ref="A2:E2"/>
    <mergeCell ref="A4:E4"/>
    <mergeCell ref="A15:E15"/>
  </mergeCells>
  <hyperlinks>
    <hyperlink ref="E10" location="'LTV Buckets'!A1" display="See &quot;LTV Buckets&quot; tab for expected values" xr:uid="{00CB9D43-D0A2-4918-826C-59902FB0E28F}"/>
    <hyperlink ref="E21" location="'LTV Buckets'!A1" display="See &quot;LTV Buckets&quot; tab for expected values" xr:uid="{A6429C67-D4E5-466A-9AD0-FFB1BDF893A9}"/>
    <hyperlink ref="E7" location="'Physical Assets Exposure Codes'!A1" display="See &quot;Physical Assets Exposure Codes&quot; tab for expected values" xr:uid="{045CBD84-6A43-4364-9EBE-93D69CA3D14F}"/>
    <hyperlink ref="E8" location="'Physical Assets Exposure Codes'!A1" display="See &quot;Physical Assets Exposure Codes&quot; tab for expected values" xr:uid="{59F2E4FB-A1C9-4701-BB7C-47E21B7D1635}"/>
    <hyperlink ref="E9" location="'Physical Assets Exposure Codes'!A1" display="See &quot;Physical Assets Exposure Codes&quot; tab for expected values" xr:uid="{AE043D22-5025-41A0-B9E9-6B662FA4F924}"/>
    <hyperlink ref="E18" location="'Physical Assets Exposure Codes'!A1" display="See &quot;Physical Assets Exposure Codes&quot; tab for expected values" xr:uid="{510A36C5-A286-47BE-8A63-0F56F0391465}"/>
    <hyperlink ref="E19" location="'Physical Assets Exposure Codes'!A1" display="See &quot;Physical Assets Exposure Codes&quot; tab for expected values" xr:uid="{8857035D-3D7C-42A1-A621-3F8B08D601A4}"/>
    <hyperlink ref="E20" location="'Physical Assets Exposure Codes'!A1" display="See &quot;Physical Assets Exposure Codes&quot; tab for expected values" xr:uid="{17DBED10-0094-44DB-A8AA-1FC870CEE06A}"/>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C7CAC-4DCC-4A81-B290-C9016EAD11B7}">
  <sheetPr codeName="Sheet16">
    <tabColor theme="4" tint="0.39997558519241921"/>
  </sheetPr>
  <dimension ref="A1:F30"/>
  <sheetViews>
    <sheetView zoomScaleNormal="100" workbookViewId="0">
      <selection sqref="A1:F1"/>
    </sheetView>
  </sheetViews>
  <sheetFormatPr defaultColWidth="9.140625" defaultRowHeight="14.25" x14ac:dyDescent="0.2"/>
  <cols>
    <col min="1" max="1" width="6.5703125" style="10" customWidth="1"/>
    <col min="2" max="2" width="45" style="10" customWidth="1"/>
    <col min="3" max="3" width="77.5703125" style="10" customWidth="1"/>
    <col min="4" max="4" width="12.5703125" style="10" customWidth="1"/>
    <col min="5" max="5" width="72.5703125" style="10" customWidth="1"/>
    <col min="6" max="6" width="12.5703125" style="10" customWidth="1"/>
    <col min="7" max="16384" width="9.140625" style="10"/>
  </cols>
  <sheetData>
    <row r="1" spans="1:6" s="13" customFormat="1" ht="15.75" x14ac:dyDescent="0.25">
      <c r="A1" s="273" t="s">
        <v>153</v>
      </c>
      <c r="B1" s="273"/>
      <c r="C1" s="273"/>
      <c r="D1" s="273"/>
      <c r="E1" s="273"/>
      <c r="F1" s="273"/>
    </row>
    <row r="2" spans="1:6" ht="238.5" customHeight="1" x14ac:dyDescent="0.2">
      <c r="A2" s="279" t="s">
        <v>154</v>
      </c>
      <c r="B2" s="279"/>
      <c r="C2" s="279"/>
      <c r="D2" s="279"/>
      <c r="E2" s="279"/>
      <c r="F2" s="279"/>
    </row>
    <row r="3" spans="1:6" ht="15" customHeight="1" x14ac:dyDescent="0.2">
      <c r="A3" s="11"/>
      <c r="B3" s="11"/>
      <c r="C3" s="11"/>
      <c r="D3" s="11"/>
      <c r="E3" s="11"/>
      <c r="F3" s="11"/>
    </row>
    <row r="4" spans="1:6" ht="15" x14ac:dyDescent="0.25">
      <c r="A4" s="36" t="s">
        <v>155</v>
      </c>
      <c r="B4" s="36"/>
      <c r="C4" s="36"/>
      <c r="D4" s="36"/>
      <c r="E4" s="36"/>
    </row>
    <row r="5" spans="1:6" ht="15" x14ac:dyDescent="0.25">
      <c r="A5" s="4" t="s">
        <v>17</v>
      </c>
      <c r="B5" s="4" t="s">
        <v>18</v>
      </c>
      <c r="C5" s="4" t="s">
        <v>19</v>
      </c>
      <c r="D5" s="4" t="s">
        <v>20</v>
      </c>
      <c r="E5" s="4" t="s">
        <v>21</v>
      </c>
    </row>
    <row r="6" spans="1:6" ht="15" x14ac:dyDescent="0.2">
      <c r="A6" s="5">
        <v>1</v>
      </c>
      <c r="B6" s="6" t="s">
        <v>26</v>
      </c>
      <c r="C6" s="6" t="s">
        <v>156</v>
      </c>
      <c r="D6" s="6" t="s">
        <v>24</v>
      </c>
      <c r="E6" s="12" t="s">
        <v>157</v>
      </c>
    </row>
    <row r="7" spans="1:6" ht="15" x14ac:dyDescent="0.2">
      <c r="A7" s="5">
        <v>2</v>
      </c>
      <c r="B7" s="6" t="s">
        <v>133</v>
      </c>
      <c r="C7" s="6" t="s">
        <v>134</v>
      </c>
      <c r="D7" s="6" t="s">
        <v>31</v>
      </c>
      <c r="E7" s="32" t="s">
        <v>158</v>
      </c>
    </row>
    <row r="8" spans="1:6" ht="15" x14ac:dyDescent="0.2">
      <c r="A8" s="5">
        <v>3</v>
      </c>
      <c r="B8" s="6" t="s">
        <v>136</v>
      </c>
      <c r="C8" s="6" t="s">
        <v>137</v>
      </c>
      <c r="D8" s="6" t="s">
        <v>24</v>
      </c>
      <c r="E8" s="32" t="s">
        <v>138</v>
      </c>
    </row>
    <row r="9" spans="1:6" ht="15" x14ac:dyDescent="0.2">
      <c r="A9" s="5">
        <v>4</v>
      </c>
      <c r="B9" s="6" t="s">
        <v>139</v>
      </c>
      <c r="C9" s="6" t="s">
        <v>140</v>
      </c>
      <c r="D9" s="6" t="s">
        <v>24</v>
      </c>
      <c r="E9" s="32" t="s">
        <v>141</v>
      </c>
    </row>
    <row r="10" spans="1:6" ht="57.75" x14ac:dyDescent="0.2">
      <c r="A10" s="5">
        <v>5</v>
      </c>
      <c r="B10" s="6" t="s">
        <v>142</v>
      </c>
      <c r="C10" s="6" t="s">
        <v>143</v>
      </c>
      <c r="D10" s="6" t="s">
        <v>31</v>
      </c>
      <c r="E10" s="32" t="s">
        <v>159</v>
      </c>
    </row>
    <row r="11" spans="1:6" ht="71.25" x14ac:dyDescent="0.2">
      <c r="A11" s="5">
        <v>6</v>
      </c>
      <c r="B11" s="6" t="s">
        <v>145</v>
      </c>
      <c r="C11" s="6" t="s">
        <v>146</v>
      </c>
      <c r="D11" s="6" t="s">
        <v>24</v>
      </c>
      <c r="E11" s="18" t="s">
        <v>160</v>
      </c>
    </row>
    <row r="12" spans="1:6" ht="15" x14ac:dyDescent="0.2">
      <c r="A12" s="5">
        <v>7</v>
      </c>
      <c r="B12" s="6" t="s">
        <v>161</v>
      </c>
      <c r="C12" s="6" t="s">
        <v>162</v>
      </c>
      <c r="D12" s="6" t="s">
        <v>31</v>
      </c>
      <c r="E12" s="32" t="s">
        <v>163</v>
      </c>
    </row>
    <row r="13" spans="1:6" ht="42.75" x14ac:dyDescent="0.2">
      <c r="A13" s="5">
        <v>8</v>
      </c>
      <c r="B13" s="6" t="s">
        <v>36</v>
      </c>
      <c r="C13" s="27" t="s">
        <v>148</v>
      </c>
      <c r="D13" s="6" t="s">
        <v>31</v>
      </c>
      <c r="E13" s="18"/>
    </row>
    <row r="14" spans="1:6" x14ac:dyDescent="0.2">
      <c r="A14" s="5">
        <v>9</v>
      </c>
      <c r="B14" s="6" t="s">
        <v>124</v>
      </c>
      <c r="C14" s="6" t="s">
        <v>125</v>
      </c>
      <c r="D14" s="6" t="s">
        <v>31</v>
      </c>
      <c r="E14" s="18"/>
    </row>
    <row r="15" spans="1:6" ht="29.25" x14ac:dyDescent="0.2">
      <c r="A15" s="5">
        <v>10</v>
      </c>
      <c r="B15" s="6" t="s">
        <v>164</v>
      </c>
      <c r="C15" s="6" t="s">
        <v>165</v>
      </c>
      <c r="D15" s="6" t="s">
        <v>166</v>
      </c>
      <c r="E15" s="32" t="s">
        <v>167</v>
      </c>
    </row>
    <row r="16" spans="1:6" ht="29.25" x14ac:dyDescent="0.2">
      <c r="A16" s="5">
        <v>11</v>
      </c>
      <c r="B16" s="6" t="s">
        <v>168</v>
      </c>
      <c r="C16" s="6" t="s">
        <v>169</v>
      </c>
      <c r="D16" s="6" t="s">
        <v>166</v>
      </c>
      <c r="E16" s="32" t="s">
        <v>167</v>
      </c>
    </row>
    <row r="19" spans="1:5" ht="15" x14ac:dyDescent="0.25">
      <c r="A19" s="36" t="s">
        <v>170</v>
      </c>
      <c r="B19" s="36"/>
      <c r="C19" s="36"/>
      <c r="D19" s="36"/>
      <c r="E19" s="36"/>
    </row>
    <row r="20" spans="1:5" ht="15" x14ac:dyDescent="0.25">
      <c r="A20" s="4" t="s">
        <v>17</v>
      </c>
      <c r="B20" s="4" t="s">
        <v>18</v>
      </c>
      <c r="C20" s="4" t="s">
        <v>19</v>
      </c>
      <c r="D20" s="4" t="s">
        <v>20</v>
      </c>
      <c r="E20" s="4" t="s">
        <v>21</v>
      </c>
    </row>
    <row r="21" spans="1:5" ht="15" x14ac:dyDescent="0.2">
      <c r="A21" s="5">
        <v>1</v>
      </c>
      <c r="B21" s="6" t="s">
        <v>26</v>
      </c>
      <c r="C21" s="6" t="s">
        <v>156</v>
      </c>
      <c r="D21" s="6" t="s">
        <v>24</v>
      </c>
      <c r="E21" s="12" t="s">
        <v>157</v>
      </c>
    </row>
    <row r="22" spans="1:5" ht="15" x14ac:dyDescent="0.2">
      <c r="A22" s="5">
        <v>2</v>
      </c>
      <c r="B22" s="6" t="s">
        <v>133</v>
      </c>
      <c r="C22" s="6" t="s">
        <v>134</v>
      </c>
      <c r="D22" s="6" t="s">
        <v>31</v>
      </c>
      <c r="E22" s="32" t="s">
        <v>158</v>
      </c>
    </row>
    <row r="23" spans="1:5" ht="15" x14ac:dyDescent="0.2">
      <c r="A23" s="5">
        <v>3</v>
      </c>
      <c r="B23" s="6" t="s">
        <v>136</v>
      </c>
      <c r="C23" s="6" t="s">
        <v>137</v>
      </c>
      <c r="D23" s="6" t="s">
        <v>24</v>
      </c>
      <c r="E23" s="32" t="s">
        <v>141</v>
      </c>
    </row>
    <row r="24" spans="1:5" ht="15" x14ac:dyDescent="0.2">
      <c r="A24" s="5">
        <v>4</v>
      </c>
      <c r="B24" s="6" t="s">
        <v>139</v>
      </c>
      <c r="C24" s="6" t="s">
        <v>140</v>
      </c>
      <c r="D24" s="6" t="s">
        <v>24</v>
      </c>
      <c r="E24" s="32" t="s">
        <v>171</v>
      </c>
    </row>
    <row r="25" spans="1:5" ht="72" x14ac:dyDescent="0.2">
      <c r="A25" s="5">
        <v>5</v>
      </c>
      <c r="B25" s="6" t="s">
        <v>142</v>
      </c>
      <c r="C25" s="6" t="s">
        <v>143</v>
      </c>
      <c r="D25" s="6" t="s">
        <v>31</v>
      </c>
      <c r="E25" s="32" t="s">
        <v>172</v>
      </c>
    </row>
    <row r="26" spans="1:5" ht="85.5" x14ac:dyDescent="0.2">
      <c r="A26" s="5">
        <v>6</v>
      </c>
      <c r="B26" s="6" t="s">
        <v>145</v>
      </c>
      <c r="C26" s="6" t="s">
        <v>146</v>
      </c>
      <c r="D26" s="6" t="s">
        <v>24</v>
      </c>
      <c r="E26" s="33" t="s">
        <v>173</v>
      </c>
    </row>
    <row r="27" spans="1:5" ht="15" x14ac:dyDescent="0.2">
      <c r="A27" s="5">
        <v>7</v>
      </c>
      <c r="B27" s="6" t="s">
        <v>161</v>
      </c>
      <c r="C27" s="6" t="s">
        <v>162</v>
      </c>
      <c r="D27" s="6" t="s">
        <v>31</v>
      </c>
      <c r="E27" s="32" t="s">
        <v>174</v>
      </c>
    </row>
    <row r="28" spans="1:5" ht="99.75" x14ac:dyDescent="0.2">
      <c r="A28" s="5">
        <v>8</v>
      </c>
      <c r="B28" s="6" t="s">
        <v>36</v>
      </c>
      <c r="C28" s="27" t="s">
        <v>175</v>
      </c>
      <c r="D28" s="6" t="s">
        <v>31</v>
      </c>
      <c r="E28" s="33" t="s">
        <v>176</v>
      </c>
    </row>
    <row r="29" spans="1:5" ht="29.25" x14ac:dyDescent="0.2">
      <c r="A29" s="5">
        <v>9</v>
      </c>
      <c r="B29" s="6" t="s">
        <v>164</v>
      </c>
      <c r="C29" s="6" t="s">
        <v>165</v>
      </c>
      <c r="D29" s="6" t="s">
        <v>166</v>
      </c>
      <c r="E29" s="32" t="s">
        <v>167</v>
      </c>
    </row>
    <row r="30" spans="1:5" ht="29.25" x14ac:dyDescent="0.2">
      <c r="A30" s="5">
        <v>10</v>
      </c>
      <c r="B30" s="6" t="s">
        <v>168</v>
      </c>
      <c r="C30" s="6" t="s">
        <v>169</v>
      </c>
      <c r="D30" s="6" t="s">
        <v>166</v>
      </c>
      <c r="E30" s="32" t="s">
        <v>167</v>
      </c>
    </row>
  </sheetData>
  <mergeCells count="2">
    <mergeCell ref="A1:F1"/>
    <mergeCell ref="A2:F2"/>
  </mergeCells>
  <phoneticPr fontId="10" type="noConversion"/>
  <hyperlinks>
    <hyperlink ref="E6" location="'Physical Risk Regions'!A1" display="See &quot;Physical Risk Regions&quot; tab for expected values" xr:uid="{A96BDB3A-C5B8-4D03-929B-5949F2BD5A32}"/>
    <hyperlink ref="E21" location="'Physical Risk Regions'!A1" display="See &quot;Physical Risk Regions&quot; tab for expected values" xr:uid="{2B062FEB-81EB-4481-924E-1E299FD8B43B}"/>
    <hyperlink ref="E10" location="'LTV Buckets'!A1" display="See &quot;LTV Buckets&quot; tab for expected values" xr:uid="{FD312524-0E79-4C30-9AB7-DC66E897D825}"/>
    <hyperlink ref="E25" location="'LTV Buckets'!A1" display="See &quot;LTV Buckets&quot; tab for expected values" xr:uid="{3AA12519-BEAA-48A3-8767-CECE6E46114D}"/>
    <hyperlink ref="E7" location="'Physical Assets Exposure Codes'!A1" display="See &quot;Physical Assets Exposure Codes&quot; tab for expected values" xr:uid="{F6B6064A-C271-40CB-AC79-C17804415E2F}"/>
    <hyperlink ref="E8" location="'Physical Assets Exposure Codes'!A1" display="See &quot;Physical Assets Exposure Codes&quot; tab for expected values" xr:uid="{58B3B503-8A86-450A-BE1D-837441A78CCE}"/>
    <hyperlink ref="E9" location="'Physical Assets Exposure Codes'!A1" display="See &quot;Physical Assets Exposure Codes&quot; tab for expected values" xr:uid="{AD419F8F-DF11-4694-B5DF-57893DB393AF}"/>
    <hyperlink ref="E12" location="'Hazard Metrics and Buckets'!A1" display="See &quot;Hazard Metrics and Buckets&quot; tab for expected values" xr:uid="{90A7F122-4A29-4CE4-BA3E-0C16A4BEDEDC}"/>
    <hyperlink ref="E22" location="'Physical Assets Exposure Codes'!A1" display="See &quot;Physical Assets Exposure Codes&quot; tab for expected values" xr:uid="{4EB38220-6F67-4F03-B394-C58DAB65F1CB}"/>
    <hyperlink ref="E23" location="'Physical Assets Exposure Codes'!A1" display="See &quot;Physical Assets Exposure Codes&quot; tab for expected values" xr:uid="{69662C78-555B-4DD5-8DDD-59BCA896D6CE}"/>
    <hyperlink ref="E24" location="'Physical Assets Exposure Codes'!A1" display="See &quot;Physical Assets Exposure Codes&quot; tab for expected values" xr:uid="{F7D603B3-EBC8-40FF-A8A1-2307E2905A7B}"/>
    <hyperlink ref="E27" location="'Hazard Metrics and Buckets'!A1" display="See &quot;Hazard Metrics and Buckets&quot; tab for expected values" xr:uid="{27188EB3-F642-4D85-8B88-8E589194BE95}"/>
    <hyperlink ref="E30" location="'Hazard Metrics and Buckets'!A1" display="See &quot;Hazard Metrics and Buckets&quot; tab for expected values" xr:uid="{8507FB07-D09C-425C-A178-94AECA1A7A23}"/>
    <hyperlink ref="E29" location="'Hazard Metrics and Buckets'!A1" display="See &quot;Hazard Metrics and Buckets&quot; tab for expected values" xr:uid="{F8256036-8615-4E0A-9C6B-760D86706D9F}"/>
    <hyperlink ref="E16" location="'Hazard Metrics and Buckets'!A1" display="See &quot;Hazard Metrics and Buckets&quot; tab for expected values" xr:uid="{0C3F246E-F232-4285-877F-3AC6C5DFCE07}"/>
    <hyperlink ref="E15" location="'Hazard Metrics and Buckets'!A1" display="See &quot;Hazard Metrics and Buckets&quot; tab for expected values" xr:uid="{54A2D7EA-B50D-4929-A1C5-B24B398E8E06}"/>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4EE6-C46E-4C05-8B89-93C9E605BCE7}">
  <sheetPr>
    <tabColor theme="4" tint="0.39997558519241921"/>
  </sheetPr>
  <dimension ref="A1:F34"/>
  <sheetViews>
    <sheetView zoomScaleNormal="100" workbookViewId="0">
      <selection sqref="A1:F1"/>
    </sheetView>
  </sheetViews>
  <sheetFormatPr defaultColWidth="9.140625" defaultRowHeight="14.25" x14ac:dyDescent="0.2"/>
  <cols>
    <col min="1" max="1" width="6.5703125" style="10" customWidth="1"/>
    <col min="2" max="2" width="45" style="10" customWidth="1"/>
    <col min="3" max="3" width="76.42578125" style="10" customWidth="1"/>
    <col min="4" max="4" width="12.5703125" style="10" customWidth="1"/>
    <col min="5" max="5" width="73.140625" style="10" customWidth="1"/>
    <col min="6" max="6" width="53.28515625" style="10" customWidth="1"/>
    <col min="7" max="16384" width="9.140625" style="10"/>
  </cols>
  <sheetData>
    <row r="1" spans="1:6" s="13" customFormat="1" ht="15.75" x14ac:dyDescent="0.25">
      <c r="A1" s="273" t="s">
        <v>177</v>
      </c>
      <c r="B1" s="273"/>
      <c r="C1" s="273"/>
      <c r="D1" s="273"/>
      <c r="E1" s="273"/>
      <c r="F1" s="273"/>
    </row>
    <row r="2" spans="1:6" ht="219" customHeight="1" x14ac:dyDescent="0.2">
      <c r="A2" s="274" t="s">
        <v>178</v>
      </c>
      <c r="B2" s="274"/>
      <c r="C2" s="274"/>
      <c r="D2" s="274"/>
      <c r="E2" s="274"/>
      <c r="F2" s="274"/>
    </row>
    <row r="3" spans="1:6" ht="15" x14ac:dyDescent="0.25">
      <c r="A3" s="16"/>
      <c r="B3" s="16"/>
      <c r="C3" s="16"/>
      <c r="D3" s="16"/>
      <c r="E3" s="16"/>
      <c r="F3" s="16"/>
    </row>
    <row r="4" spans="1:6" ht="15" x14ac:dyDescent="0.25">
      <c r="A4" s="17" t="s">
        <v>179</v>
      </c>
      <c r="B4" s="17"/>
      <c r="C4" s="17"/>
      <c r="D4" s="17"/>
      <c r="E4" s="17"/>
    </row>
    <row r="5" spans="1:6" ht="15" x14ac:dyDescent="0.25">
      <c r="A5" s="4" t="s">
        <v>17</v>
      </c>
      <c r="B5" s="4" t="s">
        <v>18</v>
      </c>
      <c r="C5" s="4" t="s">
        <v>19</v>
      </c>
      <c r="D5" s="4" t="s">
        <v>20</v>
      </c>
      <c r="E5" s="4" t="s">
        <v>21</v>
      </c>
    </row>
    <row r="6" spans="1:6" ht="15" x14ac:dyDescent="0.2">
      <c r="A6" s="5">
        <v>1</v>
      </c>
      <c r="B6" s="6" t="s">
        <v>26</v>
      </c>
      <c r="C6" s="6" t="s">
        <v>156</v>
      </c>
      <c r="D6" s="6" t="s">
        <v>24</v>
      </c>
      <c r="E6" s="28" t="s">
        <v>180</v>
      </c>
    </row>
    <row r="7" spans="1:6" ht="15" x14ac:dyDescent="0.2">
      <c r="A7" s="5">
        <v>2</v>
      </c>
      <c r="B7" s="6" t="s">
        <v>133</v>
      </c>
      <c r="C7" s="6" t="s">
        <v>134</v>
      </c>
      <c r="D7" s="6" t="s">
        <v>31</v>
      </c>
      <c r="E7" s="32" t="s">
        <v>135</v>
      </c>
    </row>
    <row r="8" spans="1:6" ht="15" x14ac:dyDescent="0.2">
      <c r="A8" s="5">
        <v>3</v>
      </c>
      <c r="B8" s="6" t="s">
        <v>136</v>
      </c>
      <c r="C8" s="6" t="s">
        <v>137</v>
      </c>
      <c r="D8" s="6" t="s">
        <v>24</v>
      </c>
      <c r="E8" s="32" t="s">
        <v>171</v>
      </c>
    </row>
    <row r="9" spans="1:6" ht="15" x14ac:dyDescent="0.2">
      <c r="A9" s="5">
        <v>4</v>
      </c>
      <c r="B9" s="6" t="s">
        <v>139</v>
      </c>
      <c r="C9" s="6" t="s">
        <v>140</v>
      </c>
      <c r="D9" s="6" t="s">
        <v>24</v>
      </c>
      <c r="E9" s="32" t="s">
        <v>138</v>
      </c>
    </row>
    <row r="10" spans="1:6" ht="57.75" x14ac:dyDescent="0.2">
      <c r="A10" s="5">
        <v>5</v>
      </c>
      <c r="B10" s="6" t="s">
        <v>142</v>
      </c>
      <c r="C10" s="6" t="s">
        <v>143</v>
      </c>
      <c r="D10" s="6" t="s">
        <v>31</v>
      </c>
      <c r="E10" s="31" t="s">
        <v>802</v>
      </c>
    </row>
    <row r="11" spans="1:6" ht="71.25" x14ac:dyDescent="0.2">
      <c r="A11" s="5">
        <v>6</v>
      </c>
      <c r="B11" s="6" t="s">
        <v>145</v>
      </c>
      <c r="C11" s="6" t="s">
        <v>146</v>
      </c>
      <c r="D11" s="6" t="s">
        <v>24</v>
      </c>
      <c r="E11" s="18" t="s">
        <v>160</v>
      </c>
    </row>
    <row r="12" spans="1:6" ht="15" x14ac:dyDescent="0.2">
      <c r="A12" s="5">
        <v>7</v>
      </c>
      <c r="B12" s="6" t="s">
        <v>181</v>
      </c>
      <c r="C12" s="6" t="s">
        <v>182</v>
      </c>
      <c r="D12" s="6" t="s">
        <v>31</v>
      </c>
      <c r="E12" s="32" t="s">
        <v>183</v>
      </c>
    </row>
    <row r="13" spans="1:6" ht="42.75" x14ac:dyDescent="0.2">
      <c r="A13" s="5">
        <v>8</v>
      </c>
      <c r="B13" s="6" t="s">
        <v>36</v>
      </c>
      <c r="C13" s="27" t="s">
        <v>148</v>
      </c>
      <c r="D13" s="6" t="s">
        <v>31</v>
      </c>
      <c r="E13" s="18"/>
    </row>
    <row r="14" spans="1:6" x14ac:dyDescent="0.2">
      <c r="A14" s="5">
        <v>9</v>
      </c>
      <c r="B14" s="6" t="s">
        <v>124</v>
      </c>
      <c r="C14" s="6" t="s">
        <v>125</v>
      </c>
      <c r="D14" s="6" t="s">
        <v>31</v>
      </c>
      <c r="E14" s="18"/>
    </row>
    <row r="15" spans="1:6" ht="29.25" x14ac:dyDescent="0.2">
      <c r="A15" s="5">
        <v>10</v>
      </c>
      <c r="B15" s="6" t="s">
        <v>184</v>
      </c>
      <c r="C15" s="6" t="s">
        <v>185</v>
      </c>
      <c r="D15" s="6" t="s">
        <v>166</v>
      </c>
      <c r="E15" s="32" t="s">
        <v>167</v>
      </c>
    </row>
    <row r="16" spans="1:6" ht="29.25" x14ac:dyDescent="0.2">
      <c r="A16" s="5">
        <v>11</v>
      </c>
      <c r="B16" s="6" t="s">
        <v>186</v>
      </c>
      <c r="C16" s="6" t="s">
        <v>187</v>
      </c>
      <c r="D16" s="6" t="s">
        <v>166</v>
      </c>
      <c r="E16" s="32" t="s">
        <v>167</v>
      </c>
    </row>
    <row r="17" spans="1:5" ht="15" x14ac:dyDescent="0.2">
      <c r="A17" s="5">
        <v>12</v>
      </c>
      <c r="B17" s="6" t="s">
        <v>188</v>
      </c>
      <c r="C17" s="6" t="s">
        <v>189</v>
      </c>
      <c r="D17" s="6" t="s">
        <v>31</v>
      </c>
      <c r="E17" s="32" t="s">
        <v>190</v>
      </c>
    </row>
    <row r="18" spans="1:5" ht="15" x14ac:dyDescent="0.2">
      <c r="A18" s="5">
        <v>13</v>
      </c>
      <c r="B18" s="6" t="s">
        <v>191</v>
      </c>
      <c r="C18" s="6" t="s">
        <v>192</v>
      </c>
      <c r="D18" s="6" t="s">
        <v>31</v>
      </c>
      <c r="E18" s="32" t="s">
        <v>193</v>
      </c>
    </row>
    <row r="21" spans="1:5" ht="15" x14ac:dyDescent="0.25">
      <c r="A21" s="17" t="s">
        <v>194</v>
      </c>
      <c r="B21" s="17"/>
      <c r="C21" s="17"/>
      <c r="D21" s="17"/>
      <c r="E21" s="17"/>
    </row>
    <row r="22" spans="1:5" ht="15" x14ac:dyDescent="0.25">
      <c r="A22" s="4" t="s">
        <v>17</v>
      </c>
      <c r="B22" s="4" t="s">
        <v>18</v>
      </c>
      <c r="C22" s="4" t="s">
        <v>19</v>
      </c>
      <c r="D22" s="4" t="s">
        <v>20</v>
      </c>
      <c r="E22" s="4" t="s">
        <v>21</v>
      </c>
    </row>
    <row r="23" spans="1:5" ht="15" x14ac:dyDescent="0.2">
      <c r="A23" s="5">
        <v>1</v>
      </c>
      <c r="B23" s="6" t="s">
        <v>26</v>
      </c>
      <c r="C23" s="6" t="s">
        <v>156</v>
      </c>
      <c r="D23" s="6" t="s">
        <v>24</v>
      </c>
      <c r="E23" s="28" t="s">
        <v>180</v>
      </c>
    </row>
    <row r="24" spans="1:5" ht="15" x14ac:dyDescent="0.2">
      <c r="A24" s="5">
        <v>2</v>
      </c>
      <c r="B24" s="6" t="s">
        <v>133</v>
      </c>
      <c r="C24" s="6" t="s">
        <v>134</v>
      </c>
      <c r="D24" s="6" t="s">
        <v>31</v>
      </c>
      <c r="E24" s="32" t="s">
        <v>135</v>
      </c>
    </row>
    <row r="25" spans="1:5" ht="15" x14ac:dyDescent="0.2">
      <c r="A25" s="5">
        <v>3</v>
      </c>
      <c r="B25" s="6" t="s">
        <v>136</v>
      </c>
      <c r="C25" s="6" t="s">
        <v>137</v>
      </c>
      <c r="D25" s="6" t="s">
        <v>24</v>
      </c>
      <c r="E25" s="32" t="s">
        <v>138</v>
      </c>
    </row>
    <row r="26" spans="1:5" ht="15" x14ac:dyDescent="0.2">
      <c r="A26" s="5">
        <v>4</v>
      </c>
      <c r="B26" s="6" t="s">
        <v>139</v>
      </c>
      <c r="C26" s="6" t="s">
        <v>140</v>
      </c>
      <c r="D26" s="6" t="s">
        <v>24</v>
      </c>
      <c r="E26" s="32" t="s">
        <v>171</v>
      </c>
    </row>
    <row r="27" spans="1:5" ht="72" x14ac:dyDescent="0.2">
      <c r="A27" s="5">
        <v>5</v>
      </c>
      <c r="B27" s="6" t="s">
        <v>142</v>
      </c>
      <c r="C27" s="6" t="s">
        <v>143</v>
      </c>
      <c r="D27" s="6" t="s">
        <v>31</v>
      </c>
      <c r="E27" s="31" t="s">
        <v>195</v>
      </c>
    </row>
    <row r="28" spans="1:5" ht="85.5" x14ac:dyDescent="0.2">
      <c r="A28" s="5">
        <v>6</v>
      </c>
      <c r="B28" s="6" t="s">
        <v>145</v>
      </c>
      <c r="C28" s="6" t="s">
        <v>146</v>
      </c>
      <c r="D28" s="6" t="s">
        <v>24</v>
      </c>
      <c r="E28" s="18" t="s">
        <v>173</v>
      </c>
    </row>
    <row r="29" spans="1:5" ht="15" x14ac:dyDescent="0.2">
      <c r="A29" s="5">
        <v>7</v>
      </c>
      <c r="B29" s="6" t="s">
        <v>181</v>
      </c>
      <c r="C29" s="6" t="s">
        <v>182</v>
      </c>
      <c r="D29" s="6" t="s">
        <v>31</v>
      </c>
      <c r="E29" s="32" t="s">
        <v>174</v>
      </c>
    </row>
    <row r="30" spans="1:5" ht="99.75" x14ac:dyDescent="0.2">
      <c r="A30" s="5">
        <v>8</v>
      </c>
      <c r="B30" s="6" t="s">
        <v>36</v>
      </c>
      <c r="C30" s="27" t="s">
        <v>175</v>
      </c>
      <c r="D30" s="6" t="s">
        <v>31</v>
      </c>
      <c r="E30" s="18" t="s">
        <v>176</v>
      </c>
    </row>
    <row r="31" spans="1:5" ht="29.25" x14ac:dyDescent="0.2">
      <c r="A31" s="5">
        <v>9</v>
      </c>
      <c r="B31" s="6" t="s">
        <v>184</v>
      </c>
      <c r="C31" s="6" t="s">
        <v>185</v>
      </c>
      <c r="D31" s="6" t="s">
        <v>166</v>
      </c>
      <c r="E31" s="32" t="s">
        <v>167</v>
      </c>
    </row>
    <row r="32" spans="1:5" ht="29.25" x14ac:dyDescent="0.2">
      <c r="A32" s="5">
        <v>10</v>
      </c>
      <c r="B32" s="6" t="s">
        <v>186</v>
      </c>
      <c r="C32" s="6" t="s">
        <v>187</v>
      </c>
      <c r="D32" s="6" t="s">
        <v>166</v>
      </c>
      <c r="E32" s="32" t="s">
        <v>167</v>
      </c>
    </row>
    <row r="33" spans="1:5" ht="15" x14ac:dyDescent="0.2">
      <c r="A33" s="5">
        <v>11</v>
      </c>
      <c r="B33" s="6" t="s">
        <v>188</v>
      </c>
      <c r="C33" s="6" t="s">
        <v>189</v>
      </c>
      <c r="D33" s="6" t="s">
        <v>31</v>
      </c>
      <c r="E33" s="32" t="s">
        <v>196</v>
      </c>
    </row>
    <row r="34" spans="1:5" ht="15" x14ac:dyDescent="0.2">
      <c r="A34" s="5">
        <v>12</v>
      </c>
      <c r="B34" s="6" t="s">
        <v>191</v>
      </c>
      <c r="C34" s="6" t="s">
        <v>192</v>
      </c>
      <c r="D34" s="6" t="s">
        <v>31</v>
      </c>
      <c r="E34" s="32" t="s">
        <v>190</v>
      </c>
    </row>
  </sheetData>
  <mergeCells count="2">
    <mergeCell ref="A1:F1"/>
    <mergeCell ref="A2:F2"/>
  </mergeCells>
  <phoneticPr fontId="10" type="noConversion"/>
  <hyperlinks>
    <hyperlink ref="E6" location="'Physical Risk Regions'!A1" display="See &quot;Physical Risk Regions&quot; tab for expected values" xr:uid="{E7827A13-4DE0-4B45-BFEC-D65EA9A7FA6D}"/>
    <hyperlink ref="E10" location="'LTV Buckets'!A1" display="See &quot;LTV Buckets&quot; tab for expected values" xr:uid="{860867C6-BBDA-49B6-8013-2C608B88B031}"/>
    <hyperlink ref="E27" location="'LTV Buckets'!A1" display="See &quot;LTV Buckets&quot; tab for expected values" xr:uid="{87C405C0-DE3F-4860-8502-1E6AF57A28B5}"/>
    <hyperlink ref="E23" location="'Physical Risk Regions'!A1" display="See &quot;Physical Risk Regions&quot; tab for expected values" xr:uid="{BF02ABAC-175B-46C7-9C0B-36AAFA5936E0}"/>
    <hyperlink ref="E7" location="'Physical Assets Exposure Codes'!A1" display="See &quot;Physical Assets Exposure Codes&quot; tab for expected values" xr:uid="{C3BF2106-1DEB-48FB-938E-5731DCAA8A18}"/>
    <hyperlink ref="E8" location="'Physical Assets Exposure Codes'!A1" display="See &quot;Physical Assets Exposure Codes&quot; tab for expected values" xr:uid="{6EDADA2D-69E9-498F-BD31-013359C52B8C}"/>
    <hyperlink ref="E9" location="'Physical Assets Exposure Codes'!A1" display="See &quot;Physical Assets Exposure Codes&quot; tab for expected values" xr:uid="{8BB89928-A3DE-45A9-88A6-6612C026A990}"/>
    <hyperlink ref="E12" location="'Hazard Metrics and Buckets'!A1" display="See &quot;Hazard Metrics and Buckets&quot; tab for expected values" xr:uid="{AADC8563-6902-4F5A-A52E-4A844F61F872}"/>
    <hyperlink ref="E24" location="'Physical Assets Exposure Codes'!A1" display="See &quot;Physical Assets Exposure Codes&quot; tab for expected values" xr:uid="{86C66576-13FB-4743-89C9-613E89AF6E81}"/>
    <hyperlink ref="E25" location="'Physical Assets Exposure Codes'!A1" display="See &quot;Physical Assets Exposure Codes&quot; tab for expected values" xr:uid="{C6670DE9-AF28-4467-8D08-F5E77946FD18}"/>
    <hyperlink ref="E26" location="'Physical Assets Exposure Codes'!A1" display="See &quot;Physical Assets Exposure Codes&quot; tab for expected values" xr:uid="{091BB7E8-C4B8-4DA2-BB38-44DAC12F19CC}"/>
    <hyperlink ref="E29" location="'Hazard Metrics and Buckets'!A1" display="See &quot;Hazard Metrics and Buckets&quot; tab for expected values" xr:uid="{2AF89C86-45BC-4F9A-8576-9B125980541B}"/>
    <hyperlink ref="E32" location="'Hazard Metrics and Buckets'!A1" display="See &quot;Hazard Metrics and Buckets&quot; tab for expected values" xr:uid="{8C8D9B05-3FEC-4251-82D5-C19024E3C684}"/>
    <hyperlink ref="E31" location="'Hazard Metrics and Buckets'!A1" display="See &quot;Hazard Metrics and Buckets&quot; tab for expected values" xr:uid="{AF512A0D-B797-4CA9-A646-5A2CA28CACA6}"/>
    <hyperlink ref="E16" location="'Hazard Metrics and Buckets'!A1" display="See &quot;Hazard Metrics and Buckets&quot; tab for expected values" xr:uid="{8F1B54E8-856C-4ADA-9F94-F334E58AA3F8}"/>
    <hyperlink ref="E15" location="'Hazard Metrics and Buckets'!A1" display="See &quot;Hazard Metrics and Buckets&quot; tab for expected values" xr:uid="{B706C554-C641-495D-AC8A-D331920FF85D}"/>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sults" ma:contentTypeID="0x0101004C081EED9C90B54F98FF06E55CA4DAAA38003F991B5405442949AB65689F223CFDEC" ma:contentTypeVersion="9" ma:contentTypeDescription="Create a new document." ma:contentTypeScope="" ma:versionID="9da47fd4fd22505a2a279a20e9cb5c15">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55a167976024f943799116619944b37a"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k5f8aeaceeb7434cbd9becc33a65ad3e" minOccurs="0"/>
                <xsd:element ref="ns4:fc113c14c0e54f079b941e03fbdf340b" minOccurs="0"/>
                <xsd:element ref="ns4:OsfiPeerGroup" minOccurs="0"/>
                <xsd:element ref="ns4:OsfiLocation" minOccurs="0"/>
                <xsd:element ref="ns4:OsfiSupervisoryArea" minOccurs="0"/>
                <xsd:element ref="ns4:a36c359446dc4635be72f7f662985508" minOccurs="0"/>
                <xsd:element ref="ns2:OsfiRiskAssessmentPhase"/>
                <xsd:element ref="ns2:pd5e1fd5a7e64ff28ea28d0be5cac3eb" minOccurs="0"/>
                <xsd:element ref="ns4:p213ed7f1c384e76b1e6db419627f072"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OsfiRiskAssessmentPhase" ma:index="49" ma:displayName="Risk Assessment Phase" ma:internalName="OsfiRiskAssessmentPhase" ma:readOnly="false">
      <xsd:simpleType>
        <xsd:restriction base="dms:Choice">
          <xsd:enumeration value="1 - Plan"/>
          <xsd:enumeration value="2 - Gather Information"/>
          <xsd:enumeration value="3 - Conduct Meetings"/>
          <xsd:enumeration value="4 - Conduct Analysis"/>
          <xsd:enumeration value="5 - Complete Documentation"/>
          <xsd:enumeration value="6 - External Reporting"/>
        </xsd:restriction>
      </xsd:simpleType>
    </xsd:element>
    <xsd:element name="pd5e1fd5a7e64ff28ea28d0be5cac3eb" ma:index="5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k5f8aeaceeb7434cbd9becc33a65ad3e" ma:index="40"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Location" ma:index="45" nillable="true" ma:displayName="OSFI Location" ma:format="Dropdown" ma:hidden="true" ma:internalName="OsfiLocation" ma:readOnly="true">
      <xsd:simpleType>
        <xsd:restriction base="dms:Choice">
          <xsd:enumeration value="All OSFI Locations"/>
          <xsd:enumeration value="Montreal"/>
          <xsd:enumeration value="Ottawa"/>
          <xsd:enumeration value="Toronto"/>
          <xsd:enumeration value="Vancouver"/>
        </xsd:restriction>
      </xsd:simpleType>
    </xsd:element>
    <xsd:element name="OsfiSupervisoryArea" ma:index="46"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a36c359446dc4635be72f7f662985508" ma:index="47"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p213ed7f1c384e76b1e6db419627f072" ma:index="52" nillable="true" ma:taxonomy="true" ma:internalName="p213ed7f1c384e76b1e6db419627f072" ma:taxonomyFieldName="OsfiFiscalPeriod" ma:displayName="Fiscal Period" ma:readOnly="true"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element name="l3ddcbf70d1346efa991b9cec7ac2488" ma:index="54"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5a244423-8296-4638-a455-97eee7008da3" ContentTypeId="0x0101004C081EED9C90B54F98FF06E55CA4DAAA38" PreviousValue="false" LastSyncTimeStamp="2022-10-06T04:41:23.773Z"/>
</file>

<file path=customXml/item5.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upervisoryArea xmlns="8b829937-365a-4b64-bbaa-30c6f9eee2b9" xsi:nil="true"/>
    <pd5e1fd5a7e64ff28ea28d0be5cac3eb xmlns="fecb3a15-ec4f-4650-8ab4-18722f579a21">
      <Terms xmlns="http://schemas.microsoft.com/office/infopath/2007/PartnerControls"/>
    </pd5e1fd5a7e64ff28ea28d0be5cac3eb>
    <OsfiSensitivity xmlns="fecb3a15-ec4f-4650-8ab4-18722f579a21">Protected B</OsfiSensitivity>
    <OsfiSent xmlns="fecb3a15-ec4f-4650-8ab4-18722f579a21" xsi:nil="true"/>
    <TaxCatchAll xmlns="fecb3a15-ec4f-4650-8ab4-18722f579a21">
      <Value>16</Value>
      <Value>100</Value>
      <Value>154</Value>
      <Value>5</Value>
      <Value>7</Value>
      <Value>173</Value>
      <Value>174</Value>
      <Value>3</Value>
      <Value>172</Value>
      <Value>1</Value>
      <Value>175</Value>
    </TaxCatchAll>
    <OsfiAuthor xmlns="fecb3a15-ec4f-4650-8ab4-18722f579a21">
      <UserInfo>
        <DisplayName>i:0#.f|membership|mahmood.alaghmandan@osfi-bsif.gc.ca,#i:0#.f|membership|mahmood.alaghmandan@osfi-bsif.gc.ca,#Mahmood.Alaghmandan@osfi-bsif.gc.ca,#mahmood.alaghmandan@osfi-bsif.gc.ca,#Alaghmandan, Mahmood,#,#350 - Climate Risk Division,#Specialist (3389)</DisplayName>
        <AccountId>284</AccountId>
        <AccountType/>
      </UserInfo>
      <UserInfo>
        <DisplayName>i:0#.f|membership|meghal.arora@osfi-bsif.gc.ca,#i:0#.f|membership|meghal.arora@osfi-bsif.gc.ca,#Meghal.Arora@osfi-bsif.gc.ca,#meghal.arora@osfi-bsif.gc.ca,#Arora, Meghal,#,#350 - Climate Risk Division,#Principal Analyst (3497)</DisplayName>
        <AccountId>286</AccountId>
        <AccountType/>
      </UserInfo>
      <UserInfo>
        <DisplayName>i:0#.f|membership|brett.lindsay@osfi-bsif.gc.ca,#i:0#.f|membership|brett.lindsay@osfi-bsif.gc.ca,#Brett.Lindsay@osfi-bsif.gc.ca,#Brett.Lindsay@osfi-bsif.gc.ca,#Lindsay, Brett,#,#350 - Climate Risk Division,#Senior Manager (3122)</DisplayName>
        <AccountId>271</AccountId>
        <AccountType/>
      </UserInfo>
      <UserInfo>
        <DisplayName>i:0#.f|membership|stevan.manokaran@osfi-bsif.gc.ca,#i:0#.f|membership|stevan.manokaran@osfi-bsif.gc.ca,#Stevan.Manokaran@osfi-bsif.gc.ca,#stevan.manokaran@osfi-bsif.gc.ca,#Manokaran, Stevan,#,#350 - Climate Risk Division,#Principal Analyst (4070)</DisplayName>
        <AccountId>279</AccountId>
        <AccountType/>
      </UserInfo>
      <UserInfo>
        <DisplayName>i:0#.f|membership|olga.streltchenko@osfi-bsif.gc.ca,#i:0#.f|membership|olga.streltchenko@osfi-bsif.gc.ca,#Olga.Streltchenko@osfi-bsif.gc.ca,#olga.streltchenko@osfi-bsif.gc.ca,#Streltchenko, Olga,#,#350 - Climate Risk Division,#Director (3051)</DisplayName>
        <AccountId>278</AccountId>
        <AccountType/>
      </UserInfo>
    </OsfiAuthor>
    <l3ddcbf70d1346efa991b9cec7ac2488 xmlns="8b829937-365a-4b64-bbaa-30c6f9eee2b9">
      <Terms xmlns="http://schemas.microsoft.com/office/infopath/2007/PartnerControls">
        <TermInfo xmlns="http://schemas.microsoft.com/office/infopath/2007/PartnerControls">
          <TermName xmlns="http://schemas.microsoft.com/office/infopath/2007/PartnerControls">Climate Risk</TermName>
          <TermId xmlns="http://schemas.microsoft.com/office/infopath/2007/PartnerControls">3c5bd556-4a97-4c5d-a740-4aa32ccd3976</TermId>
        </TermInfo>
      </Terms>
    </l3ddcbf70d1346efa991b9cec7ac2488>
    <OsfiLanguage xmlns="fecb3a15-ec4f-4650-8ab4-18722f579a21">English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2024</OsfiCalendarYear>
    <OsfiCheckedOutDate xmlns="fecb3a15-ec4f-4650-8ab4-18722f579a21" xsi:nil="true"/>
    <OsfiRiskAssessmentPhase xmlns="fecb3a15-ec4f-4650-8ab4-18722f579a21">5 - Complete Documentation</OsfiRiskAssessmentPhase>
    <OsfiApprovedBy xmlns="fecb3a15-ec4f-4650-8ab4-18722f579a21" xsi:nil="true"/>
    <OsfiAttachment xmlns="fecb3a15-ec4f-4650-8ab4-18722f579a21">false</OsfiAttachment>
    <OsfiTo xmlns="fecb3a15-ec4f-4650-8ab4-18722f579a21" xsi:nil="true"/>
    <OsfiReceived xmlns="fecb3a15-ec4f-4650-8ab4-18722f579a21" xsi:nil="true"/>
    <fc113c14c0e54f079b941e03fbdf340b xmlns="8b829937-365a-4b64-bbaa-30c6f9eee2b9">
      <Terms xmlns="http://schemas.microsoft.com/office/infopath/2007/PartnerControls"/>
    </fc113c14c0e54f079b941e03fbdf340b>
    <p213ed7f1c384e76b1e6db419627f072 xmlns="8b829937-365a-4b64-bbaa-30c6f9eee2b9">
      <Terms xmlns="http://schemas.microsoft.com/office/infopath/2007/PartnerControls">
        <TermInfo xmlns="http://schemas.microsoft.com/office/infopath/2007/PartnerControls">
          <TermName xmlns="http://schemas.microsoft.com/office/infopath/2007/PartnerControls">2023/24</TermName>
          <TermId xmlns="http://schemas.microsoft.com/office/infopath/2007/PartnerControls">01c583ef-d13c-488e-9ee9-4f6afee82f57</TermId>
        </TermInfo>
      </Terms>
    </p213ed7f1c384e76b1e6db419627f072>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Conduct Cross System Review</TermName>
          <TermId xmlns="http://schemas.microsoft.com/office/infopath/2007/PartnerControls">3bea5a2e-bde7-4615-8def-c65feeeba98b</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k5f8aeaceeb7434cbd9becc33a65ad3e xmlns="8b829937-365a-4b64-bbaa-30c6f9eee2b9">
      <Terms xmlns="http://schemas.microsoft.com/office/infopath/2007/PartnerControls">
        <TermInfo xmlns="http://schemas.microsoft.com/office/infopath/2007/PartnerControls">
          <TermName xmlns="http://schemas.microsoft.com/office/infopath/2007/PartnerControls">All Sectors</TermName>
          <TermId xmlns="http://schemas.microsoft.com/office/infopath/2007/PartnerControls">004d4b82-2034-41c3-bb34-0429cd22f9a7</TermId>
        </TermInfo>
      </Terms>
    </k5f8aeaceeb7434cbd9becc33a65ad3e>
    <a36c359446dc4635be72f7f662985508 xmlns="8b829937-365a-4b64-bbaa-30c6f9eee2b9">
      <Terms xmlns="http://schemas.microsoft.com/office/infopath/2007/PartnerControls">
        <TermInfo xmlns="http://schemas.microsoft.com/office/infopath/2007/PartnerControls">
          <TermName xmlns="http://schemas.microsoft.com/office/infopath/2007/PartnerControls">Climate Change</TermName>
          <TermId xmlns="http://schemas.microsoft.com/office/infopath/2007/PartnerControls">85445a8d-eff7-4c65-8c31-93b34a1584d5</TermId>
        </TermInfo>
        <TermInfo xmlns="http://schemas.microsoft.com/office/infopath/2007/PartnerControls">
          <TermName xmlns="http://schemas.microsoft.com/office/infopath/2007/PartnerControls">Stress Testing</TermName>
          <TermId xmlns="http://schemas.microsoft.com/office/infopath/2007/PartnerControls">92d0e7f5-babf-49ec-bc8a-dc80cec03810</TermId>
        </TermInfo>
      </Terms>
    </a36c359446dc4635be72f7f662985508>
    <OsfiLocation xmlns="8b829937-365a-4b64-bbaa-30c6f9eee2b9">All OSFI Locations</OsfiLocation>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ecb3a15-ec4f-4650-8ab4-18722f579a21">F210-782714869-11073</_dlc_DocId>
    <_dlc_DocIdUrl xmlns="fecb3a15-ec4f-4650-8ab4-18722f579a21">
      <Url>https://011gc.sharepoint.com/sites/espace-initiatives/_layouts/15/DocIdRedir.aspx?ID=F210-782714869-11073</Url>
      <Description>F210-782714869-11073</Description>
    </_dlc_DocIdUrl>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Climate Risk Hub (350000)</TermName>
          <TermId xmlns="http://schemas.microsoft.com/office/infopath/2007/PartnerControls">e17ac2d6-ea58-4c19-9ae0-914e45269e58</TermId>
        </TermInfo>
      </Terms>
    </fac5efe5e83a4438a828c68fc664b01b>
    <OsfiPeerGroup xmlns="8b829937-365a-4b64-bbaa-30c6f9eee2b9" xsi:nil="true"/>
  </documentManagement>
</p:properties>
</file>

<file path=customXml/itemProps1.xml><?xml version="1.0" encoding="utf-8"?>
<ds:datastoreItem xmlns:ds="http://schemas.openxmlformats.org/officeDocument/2006/customXml" ds:itemID="{9956D6DC-355A-423F-8609-2656A2584624}">
  <ds:schemaRefs>
    <ds:schemaRef ds:uri="http://schemas.microsoft.com/sharepoint/events"/>
  </ds:schemaRefs>
</ds:datastoreItem>
</file>

<file path=customXml/itemProps2.xml><?xml version="1.0" encoding="utf-8"?>
<ds:datastoreItem xmlns:ds="http://schemas.openxmlformats.org/officeDocument/2006/customXml" ds:itemID="{E6166E5A-EA22-411F-915C-0EB1887138CA}">
  <ds:schemaRefs>
    <ds:schemaRef ds:uri="http://schemas.microsoft.com/sharepoint/v3/contenttype/forms"/>
  </ds:schemaRefs>
</ds:datastoreItem>
</file>

<file path=customXml/itemProps3.xml><?xml version="1.0" encoding="utf-8"?>
<ds:datastoreItem xmlns:ds="http://schemas.openxmlformats.org/officeDocument/2006/customXml" ds:itemID="{F4B141DD-A536-4659-A95F-C6D7AF76EC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C85AC69-4072-4293-ABE5-5139B0F98A3D}">
  <ds:schemaRefs>
    <ds:schemaRef ds:uri="Microsoft.SharePoint.Taxonomy.ContentTypeSync"/>
  </ds:schemaRefs>
</ds:datastoreItem>
</file>

<file path=customXml/itemProps5.xml><?xml version="1.0" encoding="utf-8"?>
<ds:datastoreItem xmlns:ds="http://schemas.openxmlformats.org/officeDocument/2006/customXml" ds:itemID="{061025A7-99A1-4AE0-A4B8-D8D9FF6C7D22}">
  <ds:schemaRefs>
    <ds:schemaRef ds:uri="http://schemas.microsoft.com/office/2006/documentManagement/types"/>
    <ds:schemaRef ds:uri="http://purl.org/dc/terms/"/>
    <ds:schemaRef ds:uri="f5a7e35f-036f-43ba-9bd6-dfccb735f6f0"/>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8b829937-365a-4b64-bbaa-30c6f9eee2b9"/>
    <ds:schemaRef ds:uri="fecb3a15-ec4f-4650-8ab4-18722f579a21"/>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General Instructions</vt:lpstr>
      <vt:lpstr>Identification</vt:lpstr>
      <vt:lpstr>Credit Risk</vt:lpstr>
      <vt:lpstr>Market Risk Common Shares</vt:lpstr>
      <vt:lpstr>Market Risk Corp Bonds</vt:lpstr>
      <vt:lpstr>Real Estate Transition Risk</vt:lpstr>
      <vt:lpstr>Real Estate Summary</vt:lpstr>
      <vt:lpstr>Flood Risk</vt:lpstr>
      <vt:lpstr>Wildfire Risk</vt:lpstr>
      <vt:lpstr>Industry Sectors</vt:lpstr>
      <vt:lpstr>Transition Regions</vt:lpstr>
      <vt:lpstr>Credit Quality Buckets</vt:lpstr>
      <vt:lpstr>Transition Asset Classes</vt:lpstr>
      <vt:lpstr>Physical Risk Regions</vt:lpstr>
      <vt:lpstr>Physical Assets Exposure Codes</vt:lpstr>
      <vt:lpstr>LTV Buckets</vt:lpstr>
      <vt:lpstr>Hazard Metrics and Buckets</vt:lpstr>
      <vt:lpstr>Credit Risk Example</vt:lpstr>
      <vt:lpstr>Market Risk Corp Bond Example</vt:lpstr>
      <vt:lpstr>Real Estate Transition Example</vt:lpstr>
      <vt:lpstr>Flood Risk Example</vt:lpstr>
      <vt:lpstr>Wildfire Risk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Standardized Climate Scenario Exercise 2024</dc:title>
  <dc:subject/>
  <dc:creator>re-webmaster@osfi-bsif.gc.ca</dc:creator>
  <cp:keywords/>
  <dc:description/>
  <cp:lastModifiedBy>Manokaran, Stevan</cp:lastModifiedBy>
  <cp:revision/>
  <dcterms:created xsi:type="dcterms:W3CDTF">2023-08-14T19:00:20Z</dcterms:created>
  <dcterms:modified xsi:type="dcterms:W3CDTF">2025-01-09T20:28:57Z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0x0101004C081EED9C90B54F98FF06E55CA4DAAA38003F991B5405442949AB65689F223CFDEC</vt:lpwstr>
  </property>
  <property fmtid="{D5CDD505-2E9C-101B-9397-08002B2CF9AE}" pid="3" name="OsfiBusinessProcess">
    <vt:lpwstr>100</vt:lpwstr>
  </property>
  <property fmtid="{D5CDD505-2E9C-101B-9397-08002B2CF9AE}" pid="4" name="OsfiFIName">
    <vt:lpwstr/>
  </property>
  <property fmtid="{D5CDD505-2E9C-101B-9397-08002B2CF9AE}" pid="5" name="OsfiSubFunction">
    <vt:lpwstr>1</vt:lpwstr>
  </property>
  <property fmtid="{D5CDD505-2E9C-101B-9397-08002B2CF9AE}" pid="6" name="OsfiFiscalPeriod">
    <vt:lpwstr>154;#2023/24|01c583ef-d13c-488e-9ee9-4f6afee82f57</vt:lpwstr>
  </property>
  <property fmtid="{D5CDD505-2E9C-101B-9397-08002B2CF9AE}" pid="7" name="OsfiIndustryType">
    <vt:lpwstr>16;#All Sectors|004d4b82-2034-41c3-bb34-0429cd22f9a7</vt:lpwstr>
  </property>
  <property fmtid="{D5CDD505-2E9C-101B-9397-08002B2CF9AE}" pid="8" name="OsfiSupervisoryAreaMM">
    <vt:lpwstr>172</vt:lpwstr>
  </property>
  <property fmtid="{D5CDD505-2E9C-101B-9397-08002B2CF9AE}" pid="9" name="OsfiFITopics">
    <vt:lpwstr>173;#Climate Change|85445a8d-eff7-4c65-8c31-93b34a1584d5;#175;#Stress Testing|92d0e7f5-babf-49ec-bc8a-dc80cec03810</vt:lpwstr>
  </property>
  <property fmtid="{D5CDD505-2E9C-101B-9397-08002B2CF9AE}" pid="10" name="OsfiPAA">
    <vt:lpwstr>7</vt:lpwstr>
  </property>
  <property fmtid="{D5CDD505-2E9C-101B-9397-08002B2CF9AE}" pid="11" name="OsfiFunction">
    <vt:lpwstr>3</vt:lpwstr>
  </property>
  <property fmtid="{D5CDD505-2E9C-101B-9397-08002B2CF9AE}" pid="12" name="_dlc_DocIdItemGuid">
    <vt:lpwstr>7b1c0f10-2311-42c3-bc81-443316a2102e</vt:lpwstr>
  </property>
  <property fmtid="{D5CDD505-2E9C-101B-9397-08002B2CF9AE}" pid="13" name="OsfiSubProgram">
    <vt:lpwstr>5;#|a694271e-cd62-469f-9658-7f38260ca444</vt:lpwstr>
  </property>
  <property fmtid="{D5CDD505-2E9C-101B-9397-08002B2CF9AE}" pid="14" name="OsfiCostCentre">
    <vt:lpwstr>174;#Climate Risk Hub (350000)|e17ac2d6-ea58-4c19-9ae0-914e45269e58</vt:lpwstr>
  </property>
  <property fmtid="{D5CDD505-2E9C-101B-9397-08002B2CF9AE}" pid="15" name="b68f0f40a9244f46b7ca0f5019c2a784">
    <vt:lpwstr>|a694271e-cd62-469f-9658-7f38260ca444</vt:lpwstr>
  </property>
  <property fmtid="{D5CDD505-2E9C-101B-9397-08002B2CF9AE}" pid="16" name="OsfiFIExternalOrganization">
    <vt:lpwstr/>
  </property>
  <property fmtid="{D5CDD505-2E9C-101B-9397-08002B2CF9AE}" pid="17" name="OsfiSortableZPosition">
    <vt:lpwstr/>
  </property>
  <property fmtid="{D5CDD505-2E9C-101B-9397-08002B2CF9AE}" pid="18" name="DocumentSetDescription">
    <vt:lpwstr/>
  </property>
  <property fmtid="{D5CDD505-2E9C-101B-9397-08002B2CF9AE}" pid="19" name="MediaServiceImageTags">
    <vt:lpwstr/>
  </property>
  <property fmtid="{D5CDD505-2E9C-101B-9397-08002B2CF9AE}" pid="20" name="_ExtendedDescription">
    <vt:lpwstr/>
  </property>
  <property fmtid="{D5CDD505-2E9C-101B-9397-08002B2CF9AE}" pid="21" name="OsfiSortableZIndustryType">
    <vt:lpwstr/>
  </property>
  <property fmtid="{D5CDD505-2E9C-101B-9397-08002B2CF9AE}" pid="22" name="OsfiSortableZClientBusinessGroup">
    <vt:lpwstr/>
  </property>
  <property fmtid="{D5CDD505-2E9C-101B-9397-08002B2CF9AE}" pid="23" name="URL">
    <vt:lpwstr/>
  </property>
  <property fmtid="{D5CDD505-2E9C-101B-9397-08002B2CF9AE}" pid="24" name="OsfiSortableZFITopics">
    <vt:lpwstr/>
  </property>
  <property fmtid="{D5CDD505-2E9C-101B-9397-08002B2CF9AE}" pid="25" name="lcf76f155ced4ddcb4097134ff3c332f">
    <vt:lpwstr/>
  </property>
  <property fmtid="{D5CDD505-2E9C-101B-9397-08002B2CF9AE}" pid="26" name="OsfiDocumentStatus">
    <vt:lpwstr/>
  </property>
  <property fmtid="{D5CDD505-2E9C-101B-9397-08002B2CF9AE}" pid="27" name="OsfiMeetingDescription">
    <vt:lpwstr/>
  </property>
  <property fmtid="{D5CDD505-2E9C-101B-9397-08002B2CF9AE}" pid="28" name="OsfiSharedWith">
    <vt:lpwstr/>
  </property>
  <property fmtid="{D5CDD505-2E9C-101B-9397-08002B2CF9AE}" pid="29" name="OsfiSortableZFIName">
    <vt:lpwstr/>
  </property>
  <property fmtid="{D5CDD505-2E9C-101B-9397-08002B2CF9AE}" pid="30" name="OsfiSortableZFiscalPeriod">
    <vt:lpwstr/>
  </property>
</Properties>
</file>