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011gc-my.sharepoint.com/personal/stevan_manokaran_osfi-bsif_gc_ca/Documents/Documents/01. SCSE/Revised Versions of Final Package/"/>
    </mc:Choice>
  </mc:AlternateContent>
  <xr:revisionPtr revIDLastSave="1" documentId="13_ncr:1_{E1378A9C-4C1B-4499-A6E1-48AE66FFF5D1}" xr6:coauthVersionLast="47" xr6:coauthVersionMax="47" xr10:uidLastSave="{EDEDADDA-79C4-4787-AE06-416753E96E24}"/>
  <bookViews>
    <workbookView xWindow="-120" yWindow="-120" windowWidth="29040" windowHeight="15720" tabRatio="861" xr2:uid="{AA10292C-568E-4EC2-B1D5-94ED64CF0428}"/>
  </bookViews>
  <sheets>
    <sheet name="Instructions générales" sheetId="15" r:id="rId1"/>
    <sheet name="Identification" sheetId="62" r:id="rId2"/>
    <sheet name="Risque de crédit" sheetId="42" r:id="rId3"/>
    <sheet name="Risque de marché Act. ordin." sheetId="60" r:id="rId4"/>
    <sheet name="Risque de marché Obl. sociétés" sheetId="61" r:id="rId5"/>
    <sheet name="Risque de transition Immobilier" sheetId="70" r:id="rId6"/>
    <sheet name="Synthèse Immobilier" sheetId="64" r:id="rId7"/>
    <sheet name="Risque d’inondation" sheetId="52" r:id="rId8"/>
    <sheet name="Risque de feu de forêt" sheetId="75" r:id="rId9"/>
    <sheet name="Secteurs" sheetId="40" r:id="rId10"/>
    <sheet name="Régions Transition" sheetId="44" r:id="rId11"/>
    <sheet name="Tranches de qualité de crédit" sheetId="47" r:id="rId12"/>
    <sheet name="Catégories d’actifs Transition" sheetId="45" r:id="rId13"/>
    <sheet name="Régions Risques physiques" sheetId="55" r:id="rId14"/>
    <sheet name="Codes Expositions Actifs corpo." sheetId="59" r:id="rId15"/>
    <sheet name="Tranches de RPV" sheetId="65" r:id="rId16"/>
    <sheet name="Indicateurs d’aléas et tranches" sheetId="78" r:id="rId17"/>
    <sheet name="Exemple Risque de crédit" sheetId="67" r:id="rId18"/>
    <sheet name="Exemple Risque de marché OdS" sheetId="76" r:id="rId19"/>
    <sheet name="Exemple Transition Immo" sheetId="63" r:id="rId20"/>
    <sheet name="Exemple Risque d’inondation" sheetId="79" r:id="rId21"/>
    <sheet name="Exemple Risque de feu de forêt" sheetId="80"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12">[1]table!#REF!</definedName>
    <definedName name="\Q" localSheetId="14">[1]table!#REF!</definedName>
    <definedName name="\Q" localSheetId="17">[1]table!#REF!</definedName>
    <definedName name="\Q" localSheetId="18">[1]table!#REF!</definedName>
    <definedName name="\Q" localSheetId="16">[1]table!#REF!</definedName>
    <definedName name="\Q" localSheetId="13">[1]table!#REF!</definedName>
    <definedName name="\Q" localSheetId="10">[1]table!#REF!</definedName>
    <definedName name="\Q" localSheetId="5">[1]table!#REF!</definedName>
    <definedName name="\Q" localSheetId="9">[1]table!#REF!</definedName>
    <definedName name="\Q" localSheetId="11">[1]table!#REF!</definedName>
    <definedName name="\Q" localSheetId="15">[1]table!#REF!</definedName>
    <definedName name="\Q">[1]table!#REF!</definedName>
    <definedName name="\R" localSheetId="12">[1]table!#REF!</definedName>
    <definedName name="\R" localSheetId="14">[1]table!#REF!</definedName>
    <definedName name="\R" localSheetId="17">[1]table!#REF!</definedName>
    <definedName name="\R" localSheetId="18">[1]table!#REF!</definedName>
    <definedName name="\R" localSheetId="16">[1]table!#REF!</definedName>
    <definedName name="\R" localSheetId="13">[1]table!#REF!</definedName>
    <definedName name="\R" localSheetId="10">[1]table!#REF!</definedName>
    <definedName name="\R" localSheetId="5">[1]table!#REF!</definedName>
    <definedName name="\R" localSheetId="9">[1]table!#REF!</definedName>
    <definedName name="\R" localSheetId="11">[1]table!#REF!</definedName>
    <definedName name="\R" localSheetId="15">[1]table!#REF!</definedName>
    <definedName name="\R">[1]table!#REF!</definedName>
    <definedName name="\Z" localSheetId="12">[1]table!#REF!</definedName>
    <definedName name="\Z" localSheetId="14">[1]table!#REF!</definedName>
    <definedName name="\Z" localSheetId="17">[1]table!#REF!</definedName>
    <definedName name="\Z" localSheetId="16">[1]table!#REF!</definedName>
    <definedName name="\Z" localSheetId="13">[1]table!#REF!</definedName>
    <definedName name="\Z" localSheetId="10">[1]table!#REF!</definedName>
    <definedName name="\Z" localSheetId="5">[1]table!#REF!</definedName>
    <definedName name="\Z" localSheetId="9">[1]table!#REF!</definedName>
    <definedName name="\Z" localSheetId="11">[1]table!#REF!</definedName>
    <definedName name="\Z" localSheetId="15">[1]table!#REF!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12">#REF!</definedName>
    <definedName name="___PG94040" localSheetId="14">#REF!</definedName>
    <definedName name="___PG94040" localSheetId="17">#REF!</definedName>
    <definedName name="___PG94040" localSheetId="18">#REF!</definedName>
    <definedName name="___PG94040" localSheetId="16">#REF!</definedName>
    <definedName name="___PG94040" localSheetId="13">#REF!</definedName>
    <definedName name="___PG94040" localSheetId="10">#REF!</definedName>
    <definedName name="___PG94040" localSheetId="5">#REF!</definedName>
    <definedName name="___PG94040" localSheetId="9">#REF!</definedName>
    <definedName name="___PG94040" localSheetId="11">#REF!</definedName>
    <definedName name="___PG94040" localSheetId="15">#REF!</definedName>
    <definedName name="___PG9404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 localSheetId="17" hidden="1">#REF!</definedName>
    <definedName name="_Fil" localSheetId="5" hidden="1">#REF!</definedName>
    <definedName name="_Fil" hidden="1">#REF!</definedName>
    <definedName name="_Fill" localSheetId="17" hidden="1">#REF!</definedName>
    <definedName name="_Fill" localSheetId="5" hidden="1">#REF!</definedName>
    <definedName name="_Fill" hidden="1">#REF!</definedName>
    <definedName name="_Filll" localSheetId="5" hidden="1">#REF!</definedName>
    <definedName name="_Filll" hidden="1">#REF!</definedName>
    <definedName name="_xlnm._FilterDatabase" localSheetId="10" hidden="1">'Régions Transition'!#REF!</definedName>
    <definedName name="_xlnm._FilterDatabase" localSheetId="7" hidden="1">'[2]Risque d''inondation'!$A$5:$E$15</definedName>
    <definedName name="_xlnm._FilterDatabase" localSheetId="2" hidden="1">'Risque de crédit'!$A$5:$E$12</definedName>
    <definedName name="_xlnm._FilterDatabase" localSheetId="8" hidden="1">'Risque de feu de forêt'!$A$4:$E$15</definedName>
    <definedName name="_xlnm._FilterDatabase" localSheetId="3" hidden="1">'Risque de marché Act. ordin.'!#REF!</definedName>
    <definedName name="_xlnm._FilterDatabase" localSheetId="4" hidden="1">'Risque de marché Obl. sociétés'!#REF!</definedName>
    <definedName name="_xlnm._FilterDatabase" localSheetId="5" hidden="1">'Risque de transition Immobilier'!$A$4:$E$8</definedName>
    <definedName name="_xlnm._FilterDatabase" localSheetId="6" hidden="1">'Synthèse Immobilier'!$A$4:$E$9</definedName>
    <definedName name="_FOOTER">#N/A</definedName>
    <definedName name="_Hlk116654259" localSheetId="7">'[2]Risque d''inondation'!#REF!</definedName>
    <definedName name="_Hlk116654259" localSheetId="2">'Risque de crédit'!#REF!</definedName>
    <definedName name="_Hlk116654259" localSheetId="8">'Risque de feu de forêt'!#REF!</definedName>
    <definedName name="_Hlk116654259" localSheetId="3">'Risque de marché Act. ordin.'!#REF!</definedName>
    <definedName name="_Hlk116654259" localSheetId="4">'Risque de marché Obl. sociétés'!#REF!</definedName>
    <definedName name="_Hlk116654259" localSheetId="5">'Risque de transition Immobilier'!#REF!</definedName>
    <definedName name="_Hlk116654259" localSheetId="6">'Synthèse Immobilier'!#REF!</definedName>
    <definedName name="_Hlk116654641" localSheetId="7">'[2]Risque d''inondation'!#REF!</definedName>
    <definedName name="_Hlk116654641" localSheetId="2">'Risque de crédit'!#REF!</definedName>
    <definedName name="_Hlk116654641" localSheetId="8">'Risque de feu de forêt'!#REF!</definedName>
    <definedName name="_Hlk116654641" localSheetId="3">'Risque de marché Act. ordin.'!#REF!</definedName>
    <definedName name="_Hlk116654641" localSheetId="4">'Risque de marché Obl. sociétés'!#REF!</definedName>
    <definedName name="_Hlk116654641" localSheetId="5">'Risque de transition Immobilier'!#REF!</definedName>
    <definedName name="_Hlk116654641" localSheetId="6">'Synthèse Immobilier'!#REF!</definedName>
    <definedName name="_Hlk116654940" localSheetId="7">'[2]Risque d''inondation'!#REF!</definedName>
    <definedName name="_Hlk116654940" localSheetId="2">'Risque de crédit'!#REF!</definedName>
    <definedName name="_Hlk116654940" localSheetId="8">'Risque de feu de forêt'!#REF!</definedName>
    <definedName name="_Hlk116654940" localSheetId="3">'Risque de marché Act. ordin.'!#REF!</definedName>
    <definedName name="_Hlk116654940" localSheetId="4">'Risque de marché Obl. sociétés'!#REF!</definedName>
    <definedName name="_Hlk116654940" localSheetId="5">'Risque de transition Immobilier'!#REF!</definedName>
    <definedName name="_Hlk116654940" localSheetId="6">'Synthèse Immobilier'!#REF!</definedName>
    <definedName name="_Hlk116655399" localSheetId="7">'[2]Risque d''inondation'!#REF!</definedName>
    <definedName name="_Hlk116655399" localSheetId="2">'Risque de crédit'!#REF!</definedName>
    <definedName name="_Hlk116655399" localSheetId="8">'Risque de feu de forêt'!#REF!</definedName>
    <definedName name="_Hlk116655399" localSheetId="3">'Risque de marché Act. ordin.'!#REF!</definedName>
    <definedName name="_Hlk116655399" localSheetId="4">'Risque de marché Obl. sociétés'!#REF!</definedName>
    <definedName name="_Hlk116655399" localSheetId="5">'Risque de transition Immobilier'!#REF!</definedName>
    <definedName name="_Hlk116655399" localSheetId="6">'Synthèse Immobilier'!#REF!</definedName>
    <definedName name="_Key1" localSheetId="17" hidden="1">#REF!</definedName>
    <definedName name="_Key1" localSheetId="18" hidden="1">#REF!</definedName>
    <definedName name="_Key1" localSheetId="19" hidden="1">#REF!</definedName>
    <definedName name="_Key1" localSheetId="5" hidden="1">#REF!</definedName>
    <definedName name="_Key1" hidden="1">#REF!</definedName>
    <definedName name="_key2" localSheetId="17" hidden="1">#REF!</definedName>
    <definedName name="_key2" localSheetId="19" hidden="1">#REF!</definedName>
    <definedName name="_key2" localSheetId="5" hidden="1">#REF!</definedName>
    <definedName name="_key2" hidden="1">#REF!</definedName>
    <definedName name="_keys" localSheetId="17" hidden="1">#REF!</definedName>
    <definedName name="_keys" localSheetId="19" hidden="1">#REF!</definedName>
    <definedName name="_keys" localSheetId="5" hidden="1">#REF!</definedName>
    <definedName name="_keys" hidden="1">#REF!</definedName>
    <definedName name="_NAME">#N/A</definedName>
    <definedName name="_Order1" hidden="1">255</definedName>
    <definedName name="_Order2" hidden="1">0</definedName>
    <definedName name="_Parse_In" localSheetId="18" hidden="1">#REF!</definedName>
    <definedName name="_Parse_In" hidden="1">#REF!</definedName>
    <definedName name="_Parse_In2" localSheetId="18" hidden="1">#REF!</definedName>
    <definedName name="_Parse_In2" hidden="1">#REF!</definedName>
    <definedName name="_Sort" localSheetId="18" hidden="1">#REF!</definedName>
    <definedName name="_Sort" hidden="1">#REF!</definedName>
    <definedName name="_Sort2" hidden="1">#REF!</definedName>
    <definedName name="a" hidden="1">#REF!</definedName>
    <definedName name="ALL_PAGES">'[3]GWL CANADA:CIINP'!$A$1:$I$24</definedName>
    <definedName name="angie" localSheetId="17">MATCH([4]!mort_req_comp,#REF!,1)</definedName>
    <definedName name="angie" localSheetId="18">MATCH([4]!mort_req_comp,#REF!,1)</definedName>
    <definedName name="angie" localSheetId="5">MATCH([4]!mort_req_comp,#REF!,1)</definedName>
    <definedName name="angie">MATCH([4]!mort_req_comp,#REF!,1)</definedName>
    <definedName name="anscount" hidden="1">1</definedName>
    <definedName name="Asset">'[5]Matrix - Canada'!$M$20</definedName>
    <definedName name="AssetNP">'[5]Matrix - Canada'!$AC$20</definedName>
    <definedName name="AvailabilityResponse">[6]!AvailabilityResponseTbl[Select Response:]</definedName>
    <definedName name="C_1_Ci">'[7]50010'!#REF!</definedName>
    <definedName name="C_1_Cii">'[7]50010'!#REF!</definedName>
    <definedName name="Capital_Subs" localSheetId="17">#REF!</definedName>
    <definedName name="Capital_Subs" localSheetId="18">#REF!</definedName>
    <definedName name="Capital_Subs" localSheetId="19">#REF!</definedName>
    <definedName name="Capital_Subs" localSheetId="5">#REF!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'[5]Matrix - Canada'!$M$15</definedName>
    <definedName name="ClaimNP">'[5]Matrix - Canada'!$AC$15</definedName>
    <definedName name="Company_Name" localSheetId="17">#REF!</definedName>
    <definedName name="Company_Name" localSheetId="18">#REF!</definedName>
    <definedName name="Company_Name" localSheetId="19">#REF!</definedName>
    <definedName name="Company_Name" localSheetId="5">#REF!</definedName>
    <definedName name="Company_Name">#REF!</definedName>
    <definedName name="CompletionResponse">[6]!CompletionResponseTbl[Select Response:]</definedName>
    <definedName name="COVER">#N/A</definedName>
    <definedName name="Date" localSheetId="17">#REF!</definedName>
    <definedName name="Date" localSheetId="18">#REF!</definedName>
    <definedName name="Date" localSheetId="19">#REF!</definedName>
    <definedName name="Date" localSheetId="5">#REF!</definedName>
    <definedName name="Date">#REF!</definedName>
    <definedName name="del" localSheetId="17" hidden="1">#REF!</definedName>
    <definedName name="del" localSheetId="19" hidden="1">#REF!</definedName>
    <definedName name="del" localSheetId="5" hidden="1">#REF!</definedName>
    <definedName name="del" hidden="1">#REF!</definedName>
    <definedName name="delet" localSheetId="17" hidden="1">#REF!</definedName>
    <definedName name="delet" localSheetId="19" hidden="1">#REF!</definedName>
    <definedName name="delet" localSheetId="5" hidden="1">#REF!</definedName>
    <definedName name="delet" hidden="1">#REF!</definedName>
    <definedName name="delete">#REF!</definedName>
    <definedName name="Derivatives">#REF!</definedName>
    <definedName name="ExpenseNP">'[5]Matrix - Canada'!$AC$19</definedName>
    <definedName name="f" localSheetId="17" hidden="1">#REF!</definedName>
    <definedName name="f" localSheetId="18" hidden="1">#REF!</definedName>
    <definedName name="f" localSheetId="19" hidden="1">#REF!</definedName>
    <definedName name="f" localSheetId="5" hidden="1">#REF!</definedName>
    <definedName name="f" hidden="1">#REF!</definedName>
    <definedName name="f_2" localSheetId="17" hidden="1">#REF!</definedName>
    <definedName name="f_2" localSheetId="19" hidden="1">#REF!</definedName>
    <definedName name="f_2" localSheetId="5" hidden="1">#REF!</definedName>
    <definedName name="f_2" hidden="1">#REF!</definedName>
    <definedName name="fffff" localSheetId="17" hidden="1">#REF!</definedName>
    <definedName name="fffff" localSheetId="19" hidden="1">#REF!</definedName>
    <definedName name="fffff" localSheetId="5" hidden="1">#REF!</definedName>
    <definedName name="fffff" hidden="1">#REF!</definedName>
    <definedName name="fffff2" hidden="1">#REF!</definedName>
    <definedName name="FileLinks">#REF!</definedName>
    <definedName name="FT15.Areas">'[8]FT15.Tables'!$C$21:$C$26</definedName>
    <definedName name="FT15.ICS.NLSegm">'[8]FT15.Tables'!$C$104:$C$110</definedName>
    <definedName name="FT15.IndexSheet">'[8]FT15.Index'!$A$1</definedName>
    <definedName name="FT15.LSegm">'[8]FT15.Tables'!$C$66:$C$81</definedName>
    <definedName name="FT15.ReportingPhases">'[8]FT15.Tables'!$C$10:$C$12</definedName>
    <definedName name="FT15.ReportingUnits">'[8]FT15.Tables'!$C$4:$C$7</definedName>
    <definedName name="FT15.SpecificCurrencies">'[8]FT15.Tables'!$C$29:$C$63</definedName>
    <definedName name="helen">MATCH([4]!mort_req_comp,#REF!,1)</definedName>
    <definedName name="ICS.Market.Corr">'[8]ICS.Market risk'!$P$12:$V$18</definedName>
    <definedName name="Input" localSheetId="17">#REF!</definedName>
    <definedName name="Input" localSheetId="18">#REF!</definedName>
    <definedName name="Input" localSheetId="19">#REF!</definedName>
    <definedName name="Input" localSheetId="5">#REF!</definedName>
    <definedName name="Input">#REF!</definedName>
    <definedName name="Insurer" localSheetId="17">#REF!</definedName>
    <definedName name="Insurer" localSheetId="19">#REF!</definedName>
    <definedName name="Insurer" localSheetId="5">#REF!</definedName>
    <definedName name="Insurer">#REF!</definedName>
    <definedName name="karen">MATCH([4]!mort_req_comp,#REF!,1)</definedName>
    <definedName name="Lapse_Risk_A" localSheetId="17">#REF!</definedName>
    <definedName name="Lapse_Risk_A" localSheetId="18">#REF!</definedName>
    <definedName name="Lapse_Risk_A" localSheetId="19">#REF!</definedName>
    <definedName name="Lapse_Risk_A" localSheetId="5">#REF!</definedName>
    <definedName name="Lapse_Risk_A">#REF!</definedName>
    <definedName name="Lapse_Risk_B" localSheetId="17">#REF!</definedName>
    <definedName name="Lapse_Risk_B" localSheetId="19">#REF!</definedName>
    <definedName name="Lapse_Risk_B" localSheetId="5">#REF!</definedName>
    <definedName name="Lapse_Risk_B">#REF!</definedName>
    <definedName name="Lapse_Risk_C" localSheetId="17">#REF!</definedName>
    <definedName name="Lapse_Risk_C" localSheetId="19">#REF!</definedName>
    <definedName name="Lapse_Risk_C" localSheetId="5">#REF!</definedName>
    <definedName name="Lapse_Risk_C">#REF!</definedName>
    <definedName name="Lapse_Risk_D">#REF!</definedName>
    <definedName name="LapseSupport">'[5]Matrix - Canada'!$M$18</definedName>
    <definedName name="LapseSupportNP">'[5]Matrix - Canada'!$AC$18</definedName>
    <definedName name="line_A_2B">'[7]25010'!#REF!</definedName>
    <definedName name="line_B_2B">'[7]25010'!#REF!</definedName>
    <definedName name="line_C_2B">'[7]25010'!#REF!</definedName>
    <definedName name="line_D_2B">'[7]25010'!#REF!</definedName>
    <definedName name="line_E_2B">'[7]25010'!#REF!</definedName>
    <definedName name="line_F_2B">'[7]25010'!#REF!</definedName>
    <definedName name="line_G_2B">'[7]25010'!#REF!</definedName>
    <definedName name="line_L">'[7]25010'!#REF!</definedName>
    <definedName name="line_M">'[9]20.020'!#REF!</definedName>
    <definedName name="line_p">'[7]25010'!#REF!</definedName>
    <definedName name="line_U">'[9]20.020'!#REF!</definedName>
    <definedName name="line_V">'[9]20.020'!#REF!</definedName>
    <definedName name="LongevityNP">'[5]Matrix - Canada'!$AC$14</definedName>
    <definedName name="LYTB">'[10]Carry Forward'!#REF!</definedName>
    <definedName name="MODEL">'[10]Cover page:95000A'!$A$1:$V$242</definedName>
    <definedName name="morb_index">MATCH([4]!morb_req_comp,#REF!,1)</definedName>
    <definedName name="morb_req_comp" localSheetId="17">#REF!</definedName>
    <definedName name="morb_req_comp" localSheetId="18">#REF!</definedName>
    <definedName name="morb_req_comp" localSheetId="19">#REF!</definedName>
    <definedName name="morb_req_comp" localSheetId="5">#REF!</definedName>
    <definedName name="morb_req_comp">#REF!</definedName>
    <definedName name="mort_index">MATCH([4]!mort_req_comp,#REF!,1)</definedName>
    <definedName name="mort_req_comp" localSheetId="17">#REF!+#REF!</definedName>
    <definedName name="mort_req_comp" localSheetId="18">#REF!+#REF!</definedName>
    <definedName name="mort_req_comp" localSheetId="19">#REF!+#REF!</definedName>
    <definedName name="mort_req_comp" localSheetId="5">#REF!+#REF!</definedName>
    <definedName name="mort_req_comp">#REF!+#REF!</definedName>
    <definedName name="MortalityNP">'[5]Matrix - Canada'!$AC$13</definedName>
    <definedName name="nancy" localSheetId="17">MATCH([4]!mort_req_comp,#REF!,1)</definedName>
    <definedName name="nancy" localSheetId="18">MATCH([4]!mort_req_comp,#REF!,1)</definedName>
    <definedName name="nancy" localSheetId="5">MATCH([4]!mort_req_comp,#REF!,1)</definedName>
    <definedName name="nancy">MATCH([4]!mort_req_comp,#REF!,1)</definedName>
    <definedName name="NewLinks" localSheetId="17">#REF!</definedName>
    <definedName name="NewLinks" localSheetId="18">#REF!</definedName>
    <definedName name="NewLinks" localSheetId="19">#REF!</definedName>
    <definedName name="NewLinks" localSheetId="5">#REF!</definedName>
    <definedName name="NewLinks">#REF!</definedName>
    <definedName name="NonLapseSupport">'[5]Matrix - Canada'!$M$17</definedName>
    <definedName name="NonLapseSupportNP">'[5]Matrix - Canada'!$AC$17</definedName>
    <definedName name="PAGE1000" localSheetId="17">#REF!</definedName>
    <definedName name="PAGE1000" localSheetId="18">#REF!</definedName>
    <definedName name="PAGE1000" localSheetId="19">#REF!</definedName>
    <definedName name="PAGE1000" localSheetId="5">#REF!</definedName>
    <definedName name="PAGE1000">#REF!</definedName>
    <definedName name="PAGE1001" localSheetId="17">'[11]10001'!#REF!</definedName>
    <definedName name="PAGE1001" localSheetId="18">'[11]10001'!#REF!</definedName>
    <definedName name="PAGE1001" localSheetId="5">'[11]10001'!#REF!</definedName>
    <definedName name="PAGE1001">'[11]10001'!#REF!</definedName>
    <definedName name="PAGE1002" localSheetId="17">'[12]1002'!#REF!</definedName>
    <definedName name="PAGE1002" localSheetId="5">'[12]1002'!#REF!</definedName>
    <definedName name="PAGE1002">'[12]1002'!#REF!</definedName>
    <definedName name="PAGE1010" localSheetId="17">'[13]10010'!#REF!</definedName>
    <definedName name="PAGE1010">'[13]10010'!#REF!</definedName>
    <definedName name="PAGE1020" localSheetId="17">#REF!</definedName>
    <definedName name="PAGE1020" localSheetId="18">#REF!</definedName>
    <definedName name="PAGE1020" localSheetId="19">#REF!</definedName>
    <definedName name="PAGE1020" localSheetId="5">#REF!</definedName>
    <definedName name="PAGE1020">#REF!</definedName>
    <definedName name="PAGE1030" localSheetId="17">#REF!</definedName>
    <definedName name="PAGE1030" localSheetId="19">#REF!</definedName>
    <definedName name="PAGE1030" localSheetId="5">#REF!</definedName>
    <definedName name="PAGE1030">#REF!</definedName>
    <definedName name="PAGE1040" localSheetId="17">#REF!</definedName>
    <definedName name="PAGE1040" localSheetId="19">#REF!</definedName>
    <definedName name="PAGE1040" localSheetId="5">#REF!</definedName>
    <definedName name="PAGE1040">#REF!</definedName>
    <definedName name="PAGE1070">#REF!</definedName>
    <definedName name="PAGE1081">#REF!</definedName>
    <definedName name="PAGE2045" localSheetId="18">'[14]20046'!#REF!</definedName>
    <definedName name="PAGE2045">'[14]20046'!#REF!</definedName>
    <definedName name="PAGE2050" localSheetId="17">#REF!</definedName>
    <definedName name="PAGE2050" localSheetId="18">#REF!</definedName>
    <definedName name="PAGE2050" localSheetId="19">#REF!</definedName>
    <definedName name="PAGE2050" localSheetId="5">#REF!</definedName>
    <definedName name="PAGE2050">#REF!</definedName>
    <definedName name="PAGE2056" localSheetId="17">#REF!</definedName>
    <definedName name="PAGE2056" localSheetId="19">#REF!</definedName>
    <definedName name="PAGE2056" localSheetId="5">#REF!</definedName>
    <definedName name="PAGE2056">#REF!</definedName>
    <definedName name="PAGE2071" localSheetId="17">#REF!</definedName>
    <definedName name="PAGE2071" localSheetId="19">#REF!</definedName>
    <definedName name="PAGE2071" localSheetId="5">#REF!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'[10]Cover page:87080'!$A$1</definedName>
    <definedName name="PrincipalLossAbsorbency" localSheetId="17">#REF!</definedName>
    <definedName name="PrincipalLossAbsorbency" localSheetId="18">#REF!</definedName>
    <definedName name="PrincipalLossAbsorbency" localSheetId="19">#REF!</definedName>
    <definedName name="PrincipalLossAbsorbency" localSheetId="5">#REF!</definedName>
    <definedName name="PrincipalLossAbsorbency">#REF!</definedName>
    <definedName name="PriorLinks" localSheetId="17">#REF!</definedName>
    <definedName name="PriorLinks" localSheetId="19">#REF!</definedName>
    <definedName name="PriorLinks" localSheetId="5">#REF!</definedName>
    <definedName name="PriorLinks">#REF!</definedName>
    <definedName name="Quarter">[15]Input!$B$2</definedName>
    <definedName name="Ratio_and_ACM_Calculation">'[16]1 Ratio and ACM Cal''n'!$A$1</definedName>
    <definedName name="renee" localSheetId="17">MATCH([4]!mort_req_comp,#REF!,1)</definedName>
    <definedName name="renee" localSheetId="18">MATCH([4]!mort_req_comp,#REF!,1)</definedName>
    <definedName name="renee" localSheetId="5">MATCH([4]!mort_req_comp,#REF!,1)</definedName>
    <definedName name="renee">MATCH([4]!mort_req_comp,#REF!,1)</definedName>
    <definedName name="RetrieveDate" localSheetId="17">#REF!</definedName>
    <definedName name="RetrieveDate" localSheetId="18">#REF!</definedName>
    <definedName name="RetrieveDate" localSheetId="19">#REF!</definedName>
    <definedName name="RetrieveDate" localSheetId="5">#REF!</definedName>
    <definedName name="RetrieveDate">#REF!</definedName>
    <definedName name="RF20200101" localSheetId="17">[17]LIABILITIES!#REF!</definedName>
    <definedName name="RF20200101" localSheetId="18">[17]LIABILITIES!#REF!</definedName>
    <definedName name="RF20200101" localSheetId="5">[17]LIABILITIES!#REF!</definedName>
    <definedName name="RF20200101">[17]LIABILITIES!#REF!</definedName>
    <definedName name="RF20200103" localSheetId="17">[17]LIABILITIES!#REF!</definedName>
    <definedName name="RF20200103" localSheetId="5">[17]LIABILITIES!#REF!</definedName>
    <definedName name="RF20200103">[17]LIABILITIES!#REF!</definedName>
    <definedName name="RF20200201" localSheetId="17">[17]LIABILITIES!#REF!</definedName>
    <definedName name="RF20200201" localSheetId="5">[17]LIABILITIES!#REF!</definedName>
    <definedName name="RF20200201">[17]LIABILITIES!#REF!</definedName>
    <definedName name="RF20200203" localSheetId="17">[17]LIABILITIES!#REF!</definedName>
    <definedName name="RF20200203" localSheetId="5">[17]LIABILITIES!#REF!</definedName>
    <definedName name="RF20200203">[17]LIABILITIES!#REF!</definedName>
    <definedName name="RF20200301" localSheetId="17">[17]LIABILITIES!#REF!</definedName>
    <definedName name="RF20200301" localSheetId="5">[17]LIABILITIES!#REF!</definedName>
    <definedName name="RF20200301">[17]LIABILITIES!#REF!</definedName>
    <definedName name="RF20200303">[17]LIABILITIES!#REF!</definedName>
    <definedName name="RF20200401">[17]LIABILITIES!#REF!</definedName>
    <definedName name="RF20200403">[17]LIABILITIES!#REF!</definedName>
    <definedName name="RF20200501">[17]LIABILITIES!#REF!</definedName>
    <definedName name="RF20200503">[17]LIABILITIES!#REF!</definedName>
    <definedName name="RF20200601">[17]LIABILITIES!#REF!</definedName>
    <definedName name="RF20200603">[17]LIABILITIES!#REF!</definedName>
    <definedName name="RF20200701">[17]LIABILITIES!#REF!</definedName>
    <definedName name="RF20200703">[17]LIABILITIES!#REF!</definedName>
    <definedName name="RF20200801">[17]LIABILITIES!#REF!</definedName>
    <definedName name="RF20200803">[17]LIABILITIES!#REF!</definedName>
    <definedName name="RF20200901">[17]LIABILITIES!#REF!</definedName>
    <definedName name="RF20200903">[17]LIABILITIES!#REF!</definedName>
    <definedName name="RF20201001">[17]LIABILITIES!#REF!</definedName>
    <definedName name="RF20201003">[17]LIABILITIES!#REF!</definedName>
    <definedName name="RF20201101">[17]LIABILITIES!#REF!</definedName>
    <definedName name="RF20201103">[17]LIABILITIES!#REF!</definedName>
    <definedName name="RF20201201">[17]LIABILITIES!#REF!</definedName>
    <definedName name="RF20201203">[17]LIABILITIES!#REF!</definedName>
    <definedName name="RF20201301">[17]LIABILITIES!#REF!</definedName>
    <definedName name="RF20201303">[17]LIABILITIES!#REF!</definedName>
    <definedName name="RF20201401">[17]LIABILITIES!#REF!</definedName>
    <definedName name="RF20201403">[17]LIABILITIES!#REF!</definedName>
    <definedName name="RF20201501">[17]LIABILITIES!#REF!</definedName>
    <definedName name="RF20201503">[17]LIABILITIES!#REF!</definedName>
    <definedName name="RF20201601">[17]LIABILITIES!#REF!</definedName>
    <definedName name="RF20201603">[17]LIABILITIES!#REF!</definedName>
    <definedName name="RF20202101">[17]LIABILITIES!#REF!</definedName>
    <definedName name="RF20202103">[17]LIABILITIES!#REF!</definedName>
    <definedName name="RF20202801">[17]LIABILITIES!#REF!</definedName>
    <definedName name="RF20202803">[17]LIABILITIES!#REF!</definedName>
    <definedName name="RF20202901">[17]LIABILITIES!#REF!</definedName>
    <definedName name="RF20202903">[17]LIABILITIES!#REF!</definedName>
    <definedName name="RF20203001">[17]LIABILITIES!#REF!</definedName>
    <definedName name="RF20203003">[17]LIABILITIES!#REF!</definedName>
    <definedName name="RF20203101">[17]LIABILITIES!#REF!</definedName>
    <definedName name="RF20203103">[17]LIABILITIES!#REF!</definedName>
    <definedName name="RF20204001">[17]LIABILITIES!#REF!</definedName>
    <definedName name="RF20204003">[17]LIABILITIES!#REF!</definedName>
    <definedName name="RF20204101">[17]LIABILITIES!#REF!</definedName>
    <definedName name="RF20204103">[17]LIABILITIES!#REF!</definedName>
    <definedName name="RF20204201">[17]LIABILITIES!#REF!</definedName>
    <definedName name="RF20204203">[17]LIABILITIES!#REF!</definedName>
    <definedName name="RF20204301">[17]LIABILITIES!#REF!</definedName>
    <definedName name="RF20204303">[17]LIABILITIES!#REF!</definedName>
    <definedName name="RF20204401">[17]LIABILITIES!#REF!</definedName>
    <definedName name="RF20204403">[17]LIABILITIES!#REF!</definedName>
    <definedName name="RF20204501">[17]LIABILITIES!#REF!</definedName>
    <definedName name="RF20204503">[17]LIABILITIES!#REF!</definedName>
    <definedName name="RF20204901">[17]LIABILITIES!#REF!</definedName>
    <definedName name="RF20204903">[17]LIABILITIES!#REF!</definedName>
    <definedName name="RF20208901">[17]LIABILITIES!#REF!</definedName>
    <definedName name="RF20208903">[17]LIABILITIES!#REF!</definedName>
    <definedName name="SFF" localSheetId="17">#REF!</definedName>
    <definedName name="SFF" localSheetId="18">#REF!</definedName>
    <definedName name="SFF" localSheetId="19">#REF!</definedName>
    <definedName name="SFF" localSheetId="5">#REF!</definedName>
    <definedName name="SFF">#REF!</definedName>
    <definedName name="StatusResponse">[6]!Table2[Select Response:]</definedName>
    <definedName name="StatusResponseNA">[6]!Table1[Select Response:]</definedName>
    <definedName name="Termination">'[5]Matrix - Canada'!$M$16</definedName>
    <definedName name="TerminationNP">'[5]Matrix - Canada'!$AC$16</definedName>
    <definedName name="TimePeriod" localSheetId="17">#REF!</definedName>
    <definedName name="TimePeriod" localSheetId="18">#REF!</definedName>
    <definedName name="TimePeriod" localSheetId="19">#REF!</definedName>
    <definedName name="TimePeriod" localSheetId="5">#REF!</definedName>
    <definedName name="TimePeriod">#REF!</definedName>
    <definedName name="Validation" localSheetId="17">#REF!</definedName>
    <definedName name="Validation" localSheetId="19">#REF!</definedName>
    <definedName name="Validation" localSheetId="5">#REF!</definedName>
    <definedName name="Validation">#REF!</definedName>
    <definedName name="Version">'[8]Read-Me'!$A$1</definedName>
    <definedName name="Year">[15]Input!$B$3</definedName>
    <definedName name="YNResponse">[6]!YNResponseTbl[Select Response:]</definedName>
    <definedName name="Z_59DB2DED_2F72_4D28_A264_B8B9C7F8687C_.wvu.FilterData" localSheetId="7" hidden="1">'[2]Risque d''inondation'!$A$5:$E$15</definedName>
    <definedName name="Z_59DB2DED_2F72_4D28_A264_B8B9C7F8687C_.wvu.FilterData" localSheetId="2" hidden="1">'Risque de crédit'!$A$5:$E$12</definedName>
    <definedName name="Z_59DB2DED_2F72_4D28_A264_B8B9C7F8687C_.wvu.FilterData" localSheetId="8" hidden="1">'Risque de feu de forêt'!$A$4:$E$15</definedName>
    <definedName name="Z_59DB2DED_2F72_4D28_A264_B8B9C7F8687C_.wvu.FilterData" localSheetId="3" hidden="1">'Risque de marché Act. ordin.'!#REF!</definedName>
    <definedName name="Z_59DB2DED_2F72_4D28_A264_B8B9C7F8687C_.wvu.FilterData" localSheetId="4" hidden="1">'Risque de marché Obl. sociétés'!#REF!</definedName>
    <definedName name="Z_59DB2DED_2F72_4D28_A264_B8B9C7F8687C_.wvu.FilterData" localSheetId="5" hidden="1">'Risque de transition Immobilier'!$A$4:$E$8</definedName>
    <definedName name="Z_59DB2DED_2F72_4D28_A264_B8B9C7F8687C_.wvu.FilterData" localSheetId="6" hidden="1">'Synthèse Immobilier'!$A$4:$E$9</definedName>
    <definedName name="Zone_impres_MI" localSheetId="17">#REF!</definedName>
    <definedName name="Zone_impres_MI" localSheetId="18">#REF!</definedName>
    <definedName name="Zone_impres_MI" localSheetId="19">#REF!</definedName>
    <definedName name="Zone_impres_MI" localSheetId="5">#REF!</definedName>
    <definedName name="Zone_impres_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9" i="76" l="1"/>
  <c r="M100" i="76"/>
  <c r="M101" i="76"/>
  <c r="M102" i="76"/>
  <c r="M98" i="76"/>
  <c r="M94" i="76"/>
  <c r="M95" i="76"/>
  <c r="M96" i="76"/>
  <c r="M93" i="76"/>
  <c r="M89" i="76"/>
  <c r="M90" i="76"/>
  <c r="M91" i="76"/>
  <c r="M88" i="76"/>
  <c r="M84" i="76"/>
  <c r="M85" i="76"/>
  <c r="M86" i="76"/>
  <c r="M83" i="76"/>
  <c r="M79" i="76"/>
  <c r="M80" i="76"/>
  <c r="M81" i="76"/>
  <c r="M78" i="76"/>
  <c r="M72" i="76"/>
  <c r="M71" i="76"/>
  <c r="M67" i="76"/>
  <c r="M68" i="76"/>
  <c r="M69" i="76"/>
  <c r="M66" i="76"/>
  <c r="M62" i="76"/>
  <c r="M63" i="76"/>
  <c r="M64" i="76"/>
  <c r="M61" i="76"/>
  <c r="M57" i="76"/>
  <c r="M58" i="76"/>
  <c r="M59" i="76"/>
  <c r="M56" i="76"/>
  <c r="M52" i="76"/>
  <c r="M53" i="76"/>
  <c r="M54" i="76"/>
  <c r="M51" i="76"/>
  <c r="G16" i="67"/>
  <c r="H16" i="67"/>
  <c r="I16" i="67"/>
  <c r="G17" i="67"/>
  <c r="H17" i="67"/>
  <c r="I17" i="67"/>
  <c r="G18" i="67"/>
  <c r="H18" i="67"/>
  <c r="I18" i="67"/>
  <c r="G19" i="67"/>
  <c r="H19" i="67"/>
  <c r="I19" i="67"/>
  <c r="G20" i="67"/>
  <c r="H20" i="67"/>
  <c r="I20" i="67"/>
  <c r="G21" i="67"/>
  <c r="H21" i="67"/>
  <c r="I21" i="67"/>
  <c r="C140" i="80"/>
  <c r="C139" i="80"/>
  <c r="L166" i="80"/>
  <c r="K166" i="80"/>
  <c r="D32" i="79"/>
  <c r="D67" i="79" s="1"/>
  <c r="E109" i="76"/>
  <c r="E107" i="76"/>
  <c r="A68" i="67"/>
  <c r="A67" i="67"/>
  <c r="A66" i="67"/>
  <c r="A65" i="67"/>
  <c r="A64" i="67"/>
  <c r="A63" i="67"/>
  <c r="D32" i="80" l="1"/>
  <c r="D143" i="80" s="1"/>
  <c r="B32" i="80"/>
  <c r="B143" i="80" s="1"/>
  <c r="H63" i="67" l="1"/>
  <c r="H64" i="67"/>
  <c r="H65" i="67"/>
  <c r="H66" i="67"/>
  <c r="H67" i="67"/>
  <c r="H68" i="67"/>
  <c r="L143" i="80" l="1"/>
  <c r="K143" i="80"/>
  <c r="J143" i="80"/>
  <c r="I143" i="80"/>
  <c r="N166" i="80"/>
  <c r="M166" i="80"/>
  <c r="G32" i="80"/>
  <c r="G143" i="80" s="1"/>
  <c r="F32" i="80"/>
  <c r="F143" i="80" s="1"/>
  <c r="J166" i="80" s="1"/>
  <c r="E32" i="80"/>
  <c r="E143" i="80" s="1"/>
  <c r="C32" i="80"/>
  <c r="C143" i="80" s="1"/>
  <c r="A32" i="80"/>
  <c r="A143" i="80" s="1"/>
  <c r="H20" i="80"/>
  <c r="H32" i="80" s="1"/>
  <c r="H143" i="80" s="1"/>
  <c r="J67" i="79"/>
  <c r="I67" i="79"/>
  <c r="D64" i="79"/>
  <c r="D63" i="79"/>
  <c r="G32" i="79"/>
  <c r="G67" i="79" s="1"/>
  <c r="F32" i="79"/>
  <c r="F67" i="79" s="1"/>
  <c r="J91" i="79" s="1"/>
  <c r="E32" i="79"/>
  <c r="E67" i="79" s="1"/>
  <c r="I91" i="79" s="1"/>
  <c r="C32" i="79"/>
  <c r="C67" i="79" s="1"/>
  <c r="B32" i="79"/>
  <c r="B67" i="79" s="1"/>
  <c r="A32" i="79"/>
  <c r="A67" i="79" s="1"/>
  <c r="H20" i="79"/>
  <c r="H32" i="79" s="1"/>
  <c r="H67" i="79" s="1"/>
  <c r="A51" i="67"/>
  <c r="D47" i="67"/>
  <c r="C47" i="67"/>
  <c r="B47" i="67"/>
  <c r="D46" i="67"/>
  <c r="C46" i="67"/>
  <c r="B46" i="67"/>
  <c r="D45" i="67"/>
  <c r="C45" i="67"/>
  <c r="B45" i="67"/>
  <c r="D44" i="67"/>
  <c r="C44" i="67"/>
  <c r="B44" i="67"/>
  <c r="D43" i="67"/>
  <c r="C43" i="67"/>
  <c r="B43" i="67"/>
  <c r="D42" i="67"/>
  <c r="G42" i="67" s="1"/>
  <c r="M42" i="67" s="1"/>
  <c r="C42" i="67"/>
  <c r="F42" i="67" s="1"/>
  <c r="B42" i="67"/>
  <c r="E42" i="67" s="1"/>
  <c r="M143" i="80" l="1"/>
  <c r="N143" i="80"/>
  <c r="L67" i="79"/>
  <c r="K91" i="79"/>
  <c r="M67" i="79"/>
  <c r="L91" i="79"/>
  <c r="A52" i="67"/>
  <c r="B52" i="67" s="1"/>
  <c r="B51" i="67"/>
  <c r="G51" i="67" s="1"/>
  <c r="I166" i="80"/>
  <c r="K42" i="67"/>
  <c r="H42" i="67"/>
  <c r="E43" i="67" s="1"/>
  <c r="L42" i="67"/>
  <c r="I42" i="67"/>
  <c r="J42" i="67"/>
  <c r="M51" i="67" l="1"/>
  <c r="D63" i="67" s="1"/>
  <c r="G63" i="67" s="1"/>
  <c r="K63" i="67" s="1"/>
  <c r="J51" i="67"/>
  <c r="F51" i="67"/>
  <c r="E51" i="67"/>
  <c r="A53" i="67"/>
  <c r="B53" i="67" s="1"/>
  <c r="K43" i="67"/>
  <c r="E52" i="67" s="1"/>
  <c r="H43" i="67"/>
  <c r="E44" i="67" s="1"/>
  <c r="F43" i="67"/>
  <c r="G43" i="67"/>
  <c r="O87" i="76"/>
  <c r="O82" i="76"/>
  <c r="N87" i="76"/>
  <c r="N82" i="76"/>
  <c r="N77" i="76"/>
  <c r="O77" i="76"/>
  <c r="D92" i="76"/>
  <c r="D97" i="76" s="1"/>
  <c r="D87" i="76"/>
  <c r="D82" i="76"/>
  <c r="D77" i="76"/>
  <c r="D65" i="76"/>
  <c r="D70" i="76" s="1"/>
  <c r="D60" i="76"/>
  <c r="D55" i="76"/>
  <c r="D50" i="76"/>
  <c r="K107" i="76"/>
  <c r="O97" i="76"/>
  <c r="B77" i="76"/>
  <c r="C97" i="76" s="1"/>
  <c r="O65" i="76"/>
  <c r="N65" i="76"/>
  <c r="O60" i="76"/>
  <c r="N60" i="76"/>
  <c r="O55" i="76"/>
  <c r="N55" i="76"/>
  <c r="O50" i="76"/>
  <c r="N50" i="76"/>
  <c r="B50" i="76"/>
  <c r="B65" i="76" s="1"/>
  <c r="F31" i="76"/>
  <c r="B31" i="76"/>
  <c r="P17" i="76"/>
  <c r="P18" i="76" s="1"/>
  <c r="P19" i="76" s="1"/>
  <c r="P20" i="76" s="1"/>
  <c r="P21" i="76" s="1"/>
  <c r="P22" i="76" s="1"/>
  <c r="P23" i="76" s="1"/>
  <c r="P24" i="76" s="1"/>
  <c r="P25" i="76" s="1"/>
  <c r="H52" i="67" l="1"/>
  <c r="A54" i="67"/>
  <c r="B54" i="67" s="1"/>
  <c r="L51" i="67"/>
  <c r="C63" i="67" s="1"/>
  <c r="F63" i="67" s="1"/>
  <c r="J63" i="67" s="1"/>
  <c r="I51" i="67"/>
  <c r="H51" i="67"/>
  <c r="K52" i="67" s="1"/>
  <c r="B64" i="67" s="1"/>
  <c r="E64" i="67" s="1"/>
  <c r="I64" i="67" s="1"/>
  <c r="K51" i="67"/>
  <c r="B63" i="67" s="1"/>
  <c r="E63" i="67" s="1"/>
  <c r="I63" i="67" s="1"/>
  <c r="N92" i="76"/>
  <c r="P92" i="76" s="1"/>
  <c r="N97" i="76"/>
  <c r="O92" i="76"/>
  <c r="I43" i="67"/>
  <c r="L43" i="67"/>
  <c r="F52" i="67" s="1"/>
  <c r="I52" i="67" s="1"/>
  <c r="K44" i="67"/>
  <c r="E53" i="67" s="1"/>
  <c r="H44" i="67"/>
  <c r="J43" i="67"/>
  <c r="M43" i="67"/>
  <c r="G52" i="67" s="1"/>
  <c r="G77" i="76"/>
  <c r="P82" i="76"/>
  <c r="P55" i="76"/>
  <c r="P60" i="76"/>
  <c r="N70" i="76"/>
  <c r="P87" i="76"/>
  <c r="P65" i="76"/>
  <c r="P50" i="76"/>
  <c r="P77" i="76"/>
  <c r="O70" i="76"/>
  <c r="B60" i="76"/>
  <c r="B70" i="76"/>
  <c r="B87" i="76"/>
  <c r="G87" i="76" s="1"/>
  <c r="E97" i="76"/>
  <c r="F97" i="76" s="1"/>
  <c r="H97" i="76" s="1"/>
  <c r="C77" i="76"/>
  <c r="C82" i="76"/>
  <c r="B97" i="76"/>
  <c r="G97" i="76" s="1"/>
  <c r="B55" i="76"/>
  <c r="G50" i="76"/>
  <c r="C87" i="76"/>
  <c r="E87" i="76" s="1"/>
  <c r="F87" i="76" s="1"/>
  <c r="H87" i="76" s="1"/>
  <c r="B92" i="76"/>
  <c r="G92" i="76" s="1"/>
  <c r="C92" i="76"/>
  <c r="E92" i="76" s="1"/>
  <c r="F92" i="76" s="1"/>
  <c r="H92" i="76" s="1"/>
  <c r="C50" i="76"/>
  <c r="B82" i="76"/>
  <c r="G82" i="76" s="1"/>
  <c r="A55" i="67" l="1"/>
  <c r="B55" i="67" s="1"/>
  <c r="H53" i="67"/>
  <c r="K53" i="67"/>
  <c r="B65" i="67" s="1"/>
  <c r="E65" i="67" s="1"/>
  <c r="I65" i="67" s="1"/>
  <c r="L52" i="67"/>
  <c r="C64" i="67" s="1"/>
  <c r="F64" i="67" s="1"/>
  <c r="J64" i="67" s="1"/>
  <c r="J52" i="67"/>
  <c r="M52" i="67"/>
  <c r="D64" i="67" s="1"/>
  <c r="G64" i="67" s="1"/>
  <c r="K64" i="67" s="1"/>
  <c r="E45" i="67"/>
  <c r="F44" i="67"/>
  <c r="G44" i="67"/>
  <c r="I97" i="76"/>
  <c r="I99" i="76" s="1"/>
  <c r="E82" i="76"/>
  <c r="F82" i="76" s="1"/>
  <c r="P70" i="76"/>
  <c r="E77" i="76"/>
  <c r="F77" i="76" s="1"/>
  <c r="I87" i="76"/>
  <c r="I88" i="76" s="1"/>
  <c r="C60" i="76"/>
  <c r="E60" i="76" s="1"/>
  <c r="F60" i="76" s="1"/>
  <c r="H60" i="76" s="1"/>
  <c r="C70" i="76"/>
  <c r="E70" i="76" s="1"/>
  <c r="F70" i="76" s="1"/>
  <c r="H70" i="76" s="1"/>
  <c r="C55" i="76"/>
  <c r="E55" i="76" s="1"/>
  <c r="F55" i="76" s="1"/>
  <c r="H55" i="76" s="1"/>
  <c r="E50" i="76"/>
  <c r="F50" i="76" s="1"/>
  <c r="H50" i="76" s="1"/>
  <c r="I50" i="76" s="1"/>
  <c r="C65" i="76"/>
  <c r="E65" i="76" s="1"/>
  <c r="F65" i="76" s="1"/>
  <c r="H65" i="76" s="1"/>
  <c r="I92" i="76"/>
  <c r="G70" i="76"/>
  <c r="G55" i="76"/>
  <c r="G60" i="76"/>
  <c r="G65" i="76"/>
  <c r="A56" i="67" l="1"/>
  <c r="B56" i="67" s="1"/>
  <c r="L44" i="67"/>
  <c r="F53" i="67" s="1"/>
  <c r="I44" i="67"/>
  <c r="M44" i="67"/>
  <c r="G53" i="67" s="1"/>
  <c r="J44" i="67"/>
  <c r="K45" i="67"/>
  <c r="E54" i="67" s="1"/>
  <c r="H45" i="67"/>
  <c r="E46" i="67" s="1"/>
  <c r="H77" i="76"/>
  <c r="I77" i="76" s="1"/>
  <c r="H82" i="76"/>
  <c r="I82" i="76" s="1"/>
  <c r="I100" i="76"/>
  <c r="I101" i="76" s="1"/>
  <c r="I98" i="76"/>
  <c r="I65" i="76"/>
  <c r="I66" i="76" s="1"/>
  <c r="I60" i="76"/>
  <c r="I64" i="76" s="1"/>
  <c r="I89" i="76"/>
  <c r="I91" i="76"/>
  <c r="I90" i="76"/>
  <c r="I70" i="76"/>
  <c r="I71" i="76" s="1"/>
  <c r="I96" i="76"/>
  <c r="I95" i="76"/>
  <c r="I94" i="76"/>
  <c r="I93" i="76"/>
  <c r="I53" i="76"/>
  <c r="I52" i="76"/>
  <c r="I51" i="76"/>
  <c r="I54" i="76"/>
  <c r="I55" i="76"/>
  <c r="H54" i="67" l="1"/>
  <c r="K54" i="67"/>
  <c r="B66" i="67" s="1"/>
  <c r="E66" i="67" s="1"/>
  <c r="I66" i="67" s="1"/>
  <c r="J53" i="67"/>
  <c r="M53" i="67"/>
  <c r="D65" i="67" s="1"/>
  <c r="G65" i="67" s="1"/>
  <c r="K65" i="67" s="1"/>
  <c r="I53" i="67"/>
  <c r="L53" i="67"/>
  <c r="C65" i="67" s="1"/>
  <c r="F65" i="67" s="1"/>
  <c r="J65" i="67" s="1"/>
  <c r="K46" i="67"/>
  <c r="E55" i="67" s="1"/>
  <c r="H46" i="67"/>
  <c r="E47" i="67" s="1"/>
  <c r="K47" i="67" s="1"/>
  <c r="E56" i="67" s="1"/>
  <c r="G45" i="67"/>
  <c r="F45" i="67"/>
  <c r="I102" i="76"/>
  <c r="I67" i="76"/>
  <c r="J97" i="76"/>
  <c r="I86" i="76"/>
  <c r="I85" i="76"/>
  <c r="I83" i="76"/>
  <c r="I84" i="76"/>
  <c r="I81" i="76"/>
  <c r="I79" i="76"/>
  <c r="I80" i="76"/>
  <c r="I78" i="76"/>
  <c r="I68" i="76"/>
  <c r="I69" i="76"/>
  <c r="I62" i="76"/>
  <c r="I61" i="76"/>
  <c r="I63" i="76"/>
  <c r="I72" i="76"/>
  <c r="J87" i="76"/>
  <c r="J92" i="76"/>
  <c r="I59" i="76"/>
  <c r="I58" i="76"/>
  <c r="I57" i="76"/>
  <c r="I56" i="76"/>
  <c r="K92" i="76"/>
  <c r="K87" i="76"/>
  <c r="H56" i="67" l="1"/>
  <c r="H55" i="67"/>
  <c r="K56" i="67" s="1"/>
  <c r="B68" i="67" s="1"/>
  <c r="E68" i="67" s="1"/>
  <c r="I68" i="67" s="1"/>
  <c r="K55" i="67"/>
  <c r="B67" i="67" s="1"/>
  <c r="E67" i="67" s="1"/>
  <c r="I67" i="67" s="1"/>
  <c r="J45" i="67"/>
  <c r="M45" i="67"/>
  <c r="G54" i="67" s="1"/>
  <c r="I45" i="67"/>
  <c r="L45" i="67"/>
  <c r="F54" i="67" s="1"/>
  <c r="J77" i="76"/>
  <c r="K97" i="76"/>
  <c r="L97" i="76" s="1"/>
  <c r="Q97" i="76" s="1"/>
  <c r="J82" i="76"/>
  <c r="K60" i="76"/>
  <c r="K82" i="76"/>
  <c r="J65" i="76"/>
  <c r="K77" i="76"/>
  <c r="L87" i="76"/>
  <c r="Q87" i="76" s="1"/>
  <c r="J60" i="76"/>
  <c r="K70" i="76"/>
  <c r="K65" i="76"/>
  <c r="J50" i="76"/>
  <c r="J70" i="76"/>
  <c r="K50" i="76"/>
  <c r="K55" i="76"/>
  <c r="L92" i="76"/>
  <c r="Q92" i="76" s="1"/>
  <c r="J55" i="76"/>
  <c r="I54" i="67" l="1"/>
  <c r="L54" i="67"/>
  <c r="C66" i="67" s="1"/>
  <c r="F66" i="67" s="1"/>
  <c r="J66" i="67" s="1"/>
  <c r="J54" i="67"/>
  <c r="M54" i="67"/>
  <c r="D66" i="67" s="1"/>
  <c r="G66" i="67" s="1"/>
  <c r="K66" i="67" s="1"/>
  <c r="F46" i="67"/>
  <c r="G46" i="67"/>
  <c r="L77" i="76"/>
  <c r="Q77" i="76" s="1"/>
  <c r="L82" i="76"/>
  <c r="Q82" i="76" s="1"/>
  <c r="L65" i="76"/>
  <c r="Q65" i="76" s="1"/>
  <c r="R65" i="76" s="1"/>
  <c r="I107" i="76" s="1"/>
  <c r="L60" i="76"/>
  <c r="Q60" i="76" s="1"/>
  <c r="R60" i="76" s="1"/>
  <c r="H107" i="76" s="1"/>
  <c r="R97" i="76"/>
  <c r="R92" i="76"/>
  <c r="I109" i="76" s="1"/>
  <c r="R87" i="76"/>
  <c r="H109" i="76" s="1"/>
  <c r="L50" i="76"/>
  <c r="Q50" i="76" s="1"/>
  <c r="L70" i="76"/>
  <c r="Q70" i="76" s="1"/>
  <c r="R70" i="76" s="1"/>
  <c r="L55" i="76"/>
  <c r="Q55" i="76" s="1"/>
  <c r="L77" i="67"/>
  <c r="E77" i="67"/>
  <c r="K71" i="67"/>
  <c r="J71" i="67"/>
  <c r="I71" i="67"/>
  <c r="I29" i="67"/>
  <c r="H29" i="67"/>
  <c r="G29" i="67"/>
  <c r="N21" i="67"/>
  <c r="M21" i="67"/>
  <c r="L21" i="67"/>
  <c r="K21" i="67"/>
  <c r="N20" i="67"/>
  <c r="M20" i="67"/>
  <c r="L20" i="67"/>
  <c r="K20" i="67"/>
  <c r="N19" i="67"/>
  <c r="M19" i="67"/>
  <c r="L19" i="67"/>
  <c r="K19" i="67"/>
  <c r="N18" i="67"/>
  <c r="M18" i="67"/>
  <c r="L18" i="67"/>
  <c r="K18" i="67"/>
  <c r="N17" i="67"/>
  <c r="M17" i="67"/>
  <c r="L17" i="67"/>
  <c r="K17" i="67"/>
  <c r="N16" i="67"/>
  <c r="M16" i="67"/>
  <c r="L16" i="67"/>
  <c r="K16" i="67"/>
  <c r="R77" i="76" l="1"/>
  <c r="F109" i="76" s="1"/>
  <c r="M46" i="67"/>
  <c r="G55" i="67" s="1"/>
  <c r="J46" i="67"/>
  <c r="G47" i="67" s="1"/>
  <c r="M47" i="67" s="1"/>
  <c r="G56" i="67" s="1"/>
  <c r="L46" i="67"/>
  <c r="F55" i="67" s="1"/>
  <c r="I46" i="67"/>
  <c r="F47" i="67" s="1"/>
  <c r="L47" i="67" s="1"/>
  <c r="F56" i="67" s="1"/>
  <c r="L23" i="67"/>
  <c r="J29" i="67"/>
  <c r="M23" i="67"/>
  <c r="N23" i="67"/>
  <c r="R82" i="76"/>
  <c r="G109" i="76" s="1"/>
  <c r="R50" i="76"/>
  <c r="F107" i="76" s="1"/>
  <c r="R55" i="76"/>
  <c r="G107" i="76" s="1"/>
  <c r="I55" i="67" l="1"/>
  <c r="L56" i="67" s="1"/>
  <c r="C68" i="67" s="1"/>
  <c r="F68" i="67" s="1"/>
  <c r="J68" i="67" s="1"/>
  <c r="L55" i="67"/>
  <c r="C67" i="67" s="1"/>
  <c r="F67" i="67" s="1"/>
  <c r="J67" i="67" s="1"/>
  <c r="J56" i="67"/>
  <c r="J55" i="67"/>
  <c r="M56" i="67" s="1"/>
  <c r="D68" i="67" s="1"/>
  <c r="G68" i="67" s="1"/>
  <c r="K68" i="67" s="1"/>
  <c r="M55" i="67"/>
  <c r="D67" i="67" s="1"/>
  <c r="G67" i="67" s="1"/>
  <c r="K67" i="67" s="1"/>
  <c r="I56" i="67"/>
  <c r="O23" i="67"/>
  <c r="K70" i="67" l="1"/>
  <c r="I70" i="67"/>
  <c r="J70" i="67"/>
  <c r="L71" i="67" l="1"/>
  <c r="C127" i="63"/>
  <c r="B127" i="63"/>
  <c r="O73" i="63"/>
  <c r="O86" i="63" s="1"/>
  <c r="N73" i="63"/>
  <c r="N83" i="63" s="1"/>
  <c r="M73" i="63"/>
  <c r="M86" i="63" s="1"/>
  <c r="L73" i="63"/>
  <c r="L86" i="63" s="1"/>
  <c r="K73" i="63"/>
  <c r="K85" i="63" s="1"/>
  <c r="J73" i="63"/>
  <c r="J85" i="63" s="1"/>
  <c r="I73" i="63"/>
  <c r="H73" i="63"/>
  <c r="H84" i="63" s="1"/>
  <c r="G73" i="63"/>
  <c r="G86" i="63" s="1"/>
  <c r="F73" i="63"/>
  <c r="F83" i="63" s="1"/>
  <c r="E73" i="63"/>
  <c r="E86" i="63" s="1"/>
  <c r="D73" i="63"/>
  <c r="D86" i="63" s="1"/>
  <c r="C73" i="63"/>
  <c r="C85" i="63" s="1"/>
  <c r="B73" i="63"/>
  <c r="B85" i="63" s="1"/>
  <c r="O39" i="63"/>
  <c r="N39" i="63"/>
  <c r="M39" i="63"/>
  <c r="L39" i="63"/>
  <c r="K39" i="63"/>
  <c r="J39" i="63"/>
  <c r="I39" i="63"/>
  <c r="H39" i="63"/>
  <c r="G39" i="63"/>
  <c r="F39" i="63"/>
  <c r="B39" i="63"/>
  <c r="O38" i="63"/>
  <c r="N38" i="63"/>
  <c r="M38" i="63"/>
  <c r="L38" i="63"/>
  <c r="K38" i="63"/>
  <c r="J38" i="63"/>
  <c r="J40" i="63" s="1"/>
  <c r="J50" i="63" s="1"/>
  <c r="I38" i="63"/>
  <c r="H38" i="63"/>
  <c r="G38" i="63"/>
  <c r="F38" i="63"/>
  <c r="B38" i="63"/>
  <c r="B40" i="63" s="1"/>
  <c r="B50" i="63" s="1"/>
  <c r="I40" i="63" l="1"/>
  <c r="I50" i="63" s="1"/>
  <c r="D146" i="63" s="1"/>
  <c r="G81" i="63"/>
  <c r="O81" i="63"/>
  <c r="M82" i="63"/>
  <c r="B79" i="63"/>
  <c r="E82" i="63"/>
  <c r="G83" i="63"/>
  <c r="C79" i="63"/>
  <c r="G79" i="63"/>
  <c r="O84" i="63"/>
  <c r="O79" i="63"/>
  <c r="G85" i="63"/>
  <c r="G80" i="63"/>
  <c r="M49" i="63"/>
  <c r="D153" i="63" s="1"/>
  <c r="M50" i="63"/>
  <c r="C154" i="63" s="1"/>
  <c r="J84" i="63"/>
  <c r="J80" i="63"/>
  <c r="M40" i="63"/>
  <c r="O80" i="63"/>
  <c r="H83" i="63"/>
  <c r="L85" i="63"/>
  <c r="D85" i="63"/>
  <c r="D81" i="63"/>
  <c r="O83" i="63"/>
  <c r="O95" i="63" s="1"/>
  <c r="O85" i="63"/>
  <c r="B80" i="63"/>
  <c r="G40" i="63"/>
  <c r="G50" i="63" s="1"/>
  <c r="C142" i="63" s="1"/>
  <c r="O40" i="63"/>
  <c r="O50" i="63" s="1"/>
  <c r="B84" i="63"/>
  <c r="H79" i="63"/>
  <c r="L81" i="63"/>
  <c r="G84" i="63"/>
  <c r="D50" i="63"/>
  <c r="C50" i="63"/>
  <c r="L40" i="63"/>
  <c r="L49" i="63" s="1"/>
  <c r="B49" i="63"/>
  <c r="K40" i="63"/>
  <c r="K50" i="63" s="1"/>
  <c r="E50" i="63"/>
  <c r="C81" i="63"/>
  <c r="I85" i="63"/>
  <c r="I81" i="63"/>
  <c r="I86" i="63"/>
  <c r="I82" i="63"/>
  <c r="I83" i="63"/>
  <c r="I79" i="63"/>
  <c r="C86" i="63"/>
  <c r="C82" i="63"/>
  <c r="C83" i="63"/>
  <c r="C84" i="63"/>
  <c r="C80" i="63"/>
  <c r="K81" i="63"/>
  <c r="F40" i="63"/>
  <c r="F49" i="63" s="1"/>
  <c r="N40" i="63"/>
  <c r="N50" i="63" s="1"/>
  <c r="H40" i="63"/>
  <c r="H49" i="63" s="1"/>
  <c r="K86" i="63"/>
  <c r="K82" i="63"/>
  <c r="K83" i="63"/>
  <c r="K79" i="63"/>
  <c r="K84" i="63"/>
  <c r="K80" i="63"/>
  <c r="D148" i="63"/>
  <c r="C148" i="63"/>
  <c r="E83" i="63"/>
  <c r="E79" i="63"/>
  <c r="E84" i="63"/>
  <c r="E80" i="63"/>
  <c r="E85" i="63"/>
  <c r="E81" i="63"/>
  <c r="M83" i="63"/>
  <c r="M79" i="63"/>
  <c r="M84" i="63"/>
  <c r="M80" i="63"/>
  <c r="M85" i="63"/>
  <c r="M81" i="63"/>
  <c r="I80" i="63"/>
  <c r="I84" i="63"/>
  <c r="N82" i="63"/>
  <c r="N86" i="63"/>
  <c r="G82" i="63"/>
  <c r="O82" i="63"/>
  <c r="F82" i="63"/>
  <c r="F86" i="63"/>
  <c r="J49" i="63"/>
  <c r="J79" i="63"/>
  <c r="D80" i="63"/>
  <c r="L80" i="63"/>
  <c r="F81" i="63"/>
  <c r="N81" i="63"/>
  <c r="H82" i="63"/>
  <c r="B83" i="63"/>
  <c r="J83" i="63"/>
  <c r="D84" i="63"/>
  <c r="L84" i="63"/>
  <c r="F85" i="63"/>
  <c r="N85" i="63"/>
  <c r="H86" i="63"/>
  <c r="D79" i="63"/>
  <c r="L79" i="63"/>
  <c r="F80" i="63"/>
  <c r="N80" i="63"/>
  <c r="H81" i="63"/>
  <c r="B82" i="63"/>
  <c r="J82" i="63"/>
  <c r="D83" i="63"/>
  <c r="L83" i="63"/>
  <c r="F84" i="63"/>
  <c r="N84" i="63"/>
  <c r="H85" i="63"/>
  <c r="B86" i="63"/>
  <c r="J86" i="63"/>
  <c r="F79" i="63"/>
  <c r="N79" i="63"/>
  <c r="H80" i="63"/>
  <c r="B81" i="63"/>
  <c r="J81" i="63"/>
  <c r="D82" i="63"/>
  <c r="L82" i="63"/>
  <c r="G49" i="63" l="1"/>
  <c r="D142" i="63"/>
  <c r="D154" i="63"/>
  <c r="G95" i="63"/>
  <c r="I49" i="63"/>
  <c r="C145" i="63" s="1"/>
  <c r="C146" i="63"/>
  <c r="L50" i="63"/>
  <c r="M51" i="63"/>
  <c r="O94" i="63"/>
  <c r="C189" i="63" s="1"/>
  <c r="C153" i="63"/>
  <c r="K49" i="63"/>
  <c r="J94" i="63"/>
  <c r="C179" i="63" s="1"/>
  <c r="B94" i="63"/>
  <c r="H95" i="63"/>
  <c r="D176" i="63" s="1"/>
  <c r="D190" i="63"/>
  <c r="C190" i="63"/>
  <c r="H94" i="63"/>
  <c r="C175" i="63" s="1"/>
  <c r="G87" i="63"/>
  <c r="O49" i="63"/>
  <c r="C158" i="63"/>
  <c r="L94" i="63"/>
  <c r="C183" i="63" s="1"/>
  <c r="D94" i="63"/>
  <c r="C167" i="63" s="1"/>
  <c r="D158" i="63"/>
  <c r="D139" i="63"/>
  <c r="C139" i="63"/>
  <c r="D156" i="63"/>
  <c r="C156" i="63"/>
  <c r="C94" i="63"/>
  <c r="E87" i="63"/>
  <c r="E95" i="63"/>
  <c r="F50" i="63"/>
  <c r="J95" i="63"/>
  <c r="J87" i="63"/>
  <c r="D145" i="63"/>
  <c r="G94" i="63"/>
  <c r="I94" i="63"/>
  <c r="D138" i="63"/>
  <c r="C138" i="63"/>
  <c r="L87" i="63"/>
  <c r="L95" i="63"/>
  <c r="B95" i="63"/>
  <c r="B87" i="63"/>
  <c r="M87" i="63"/>
  <c r="M95" i="63"/>
  <c r="H50" i="63"/>
  <c r="K94" i="63"/>
  <c r="O87" i="63"/>
  <c r="K87" i="63"/>
  <c r="K95" i="63"/>
  <c r="C136" i="63"/>
  <c r="D136" i="63"/>
  <c r="D87" i="63"/>
  <c r="D95" i="63"/>
  <c r="J51" i="63"/>
  <c r="D147" i="63"/>
  <c r="C147" i="63"/>
  <c r="C150" i="63"/>
  <c r="D150" i="63"/>
  <c r="B51" i="63"/>
  <c r="D49" i="63"/>
  <c r="E49" i="63"/>
  <c r="C49" i="63"/>
  <c r="N87" i="63"/>
  <c r="N95" i="63"/>
  <c r="D151" i="63"/>
  <c r="C151" i="63"/>
  <c r="L51" i="63"/>
  <c r="H87" i="63"/>
  <c r="E94" i="63"/>
  <c r="D141" i="63"/>
  <c r="C141" i="63"/>
  <c r="G51" i="63"/>
  <c r="N49" i="63"/>
  <c r="C157" i="63"/>
  <c r="D149" i="63"/>
  <c r="C149" i="63"/>
  <c r="K51" i="63"/>
  <c r="F87" i="63"/>
  <c r="F95" i="63"/>
  <c r="N94" i="63"/>
  <c r="C152" i="63"/>
  <c r="D152" i="63"/>
  <c r="C87" i="63"/>
  <c r="C95" i="63"/>
  <c r="I95" i="63"/>
  <c r="I87" i="63"/>
  <c r="D174" i="63"/>
  <c r="C174" i="63"/>
  <c r="F94" i="63"/>
  <c r="M94" i="63"/>
  <c r="D143" i="63"/>
  <c r="H51" i="63"/>
  <c r="C143" i="63"/>
  <c r="C134" i="63"/>
  <c r="D134" i="63"/>
  <c r="D175" i="63" l="1"/>
  <c r="D189" i="63"/>
  <c r="D179" i="63"/>
  <c r="O96" i="63"/>
  <c r="I51" i="63"/>
  <c r="D183" i="63"/>
  <c r="C176" i="63"/>
  <c r="H96" i="63"/>
  <c r="D167" i="63"/>
  <c r="D157" i="63"/>
  <c r="O51" i="63"/>
  <c r="D186" i="63"/>
  <c r="C186" i="63"/>
  <c r="D177" i="63"/>
  <c r="I96" i="63"/>
  <c r="C177" i="63"/>
  <c r="D185" i="63"/>
  <c r="C185" i="63"/>
  <c r="M96" i="63"/>
  <c r="D169" i="63"/>
  <c r="C169" i="63"/>
  <c r="E96" i="63"/>
  <c r="D133" i="63"/>
  <c r="C133" i="63"/>
  <c r="C51" i="63"/>
  <c r="D182" i="63"/>
  <c r="C182" i="63"/>
  <c r="C173" i="63"/>
  <c r="G96" i="63"/>
  <c r="D173" i="63"/>
  <c r="D172" i="63"/>
  <c r="C172" i="63"/>
  <c r="D178" i="63"/>
  <c r="C178" i="63"/>
  <c r="D180" i="63"/>
  <c r="C180" i="63"/>
  <c r="D166" i="63"/>
  <c r="C166" i="63"/>
  <c r="D137" i="63"/>
  <c r="C137" i="63"/>
  <c r="E51" i="63"/>
  <c r="D135" i="63"/>
  <c r="C135" i="63"/>
  <c r="D51" i="63"/>
  <c r="J96" i="63"/>
  <c r="D188" i="63"/>
  <c r="C188" i="63"/>
  <c r="N51" i="63"/>
  <c r="D155" i="63"/>
  <c r="C155" i="63"/>
  <c r="D168" i="63"/>
  <c r="C168" i="63"/>
  <c r="C181" i="63"/>
  <c r="K96" i="63"/>
  <c r="D181" i="63"/>
  <c r="B96" i="63"/>
  <c r="D140" i="63"/>
  <c r="C140" i="63"/>
  <c r="C165" i="63"/>
  <c r="C96" i="63"/>
  <c r="D165" i="63"/>
  <c r="C171" i="63"/>
  <c r="F96" i="63"/>
  <c r="D171" i="63"/>
  <c r="D184" i="63"/>
  <c r="C184" i="63"/>
  <c r="D187" i="63"/>
  <c r="C187" i="63"/>
  <c r="N96" i="63"/>
  <c r="C144" i="63"/>
  <c r="D144" i="63"/>
  <c r="D170" i="63"/>
  <c r="C170" i="63"/>
  <c r="D96" i="63"/>
  <c r="L96" i="63"/>
  <c r="F51" i="63"/>
  <c r="D159" i="63" l="1"/>
  <c r="D191" i="63"/>
  <c r="C191" i="63"/>
  <c r="C159" i="63"/>
</calcChain>
</file>

<file path=xl/sharedStrings.xml><?xml version="1.0" encoding="utf-8"?>
<sst xmlns="http://schemas.openxmlformats.org/spreadsheetml/2006/main" count="2515" uniqueCount="803">
  <si>
    <t>Exercice normalisé d'analyse de scénarios climatiques de 2024</t>
  </si>
  <si>
    <t>Instructions</t>
  </si>
  <si>
    <t>On trouvera dans le présent document les instructions à suivre pour remplir le classeur de l'exercice normalisé d'analyse de scénarios climatiques (ENASC). Ces instructions doivent être lues conjointement avec la méthode de l'ENASC.</t>
  </si>
  <si>
    <t>Les instructions de l'ENASC comprennent trois types d'onglet :</t>
  </si>
  <si>
    <r>
      <t xml:space="preserve">Les onglets 2 à 9 (en </t>
    </r>
    <r>
      <rPr>
        <b/>
        <sz val="11"/>
        <color theme="4" tint="0.39997558519241921"/>
        <rFont val="Arial"/>
        <family val="2"/>
      </rPr>
      <t>bleu</t>
    </r>
    <r>
      <rPr>
        <sz val="11"/>
        <rFont val="Arial"/>
        <family val="2"/>
      </rPr>
      <t>) présentent les instructions et les champs de données correspondant à la feuille de calcul du même nom dans le classeur de l'ENASC</t>
    </r>
    <r>
      <rPr>
        <sz val="11"/>
        <color theme="1"/>
        <rFont val="Arial"/>
        <family val="2"/>
      </rPr>
      <t>. À noter qu'il y a deux versions des feuilles de calcul « Synthèse Immobilier », « Risque d'inondation » et « Risque de feu de forêt » (une pour les ID et une pour les assureurs).</t>
    </r>
  </si>
  <si>
    <r>
      <t xml:space="preserve">Les onglets 10 à 17 (en </t>
    </r>
    <r>
      <rPr>
        <b/>
        <sz val="11"/>
        <color theme="7" tint="0.39997558519241921"/>
        <rFont val="Arial"/>
        <family val="2"/>
      </rPr>
      <t>orange</t>
    </r>
    <r>
      <rPr>
        <sz val="11"/>
        <rFont val="Arial"/>
        <family val="2"/>
      </rPr>
      <t>)</t>
    </r>
    <r>
      <rPr>
        <sz val="11"/>
        <color theme="1"/>
        <rFont val="Arial"/>
        <family val="2"/>
      </rPr>
      <t xml:space="preserve"> renferment des instructions et des tableaux qui fournissent de plus amples informations sur des champs de données précis.</t>
    </r>
  </si>
  <si>
    <r>
      <t xml:space="preserve">Les onglets 18 à 22 (en </t>
    </r>
    <r>
      <rPr>
        <b/>
        <sz val="11"/>
        <color theme="9" tint="0.39997558519241921"/>
        <rFont val="Arial"/>
        <family val="2"/>
      </rPr>
      <t>vert</t>
    </r>
    <r>
      <rPr>
        <sz val="11"/>
        <rFont val="Arial"/>
        <family val="2"/>
      </rPr>
      <t>)</t>
    </r>
    <r>
      <rPr>
        <sz val="11"/>
        <color theme="1"/>
        <rFont val="Arial"/>
        <family val="2"/>
      </rPr>
      <t xml:space="preserve"> </t>
    </r>
    <r>
      <rPr>
        <sz val="11"/>
        <rFont val="Arial"/>
        <family val="2"/>
      </rPr>
      <t xml:space="preserve">contiennent des exemples illustratifs pour les modules sur le risque de transition et les modules sur les risques physiques. </t>
    </r>
  </si>
  <si>
    <t xml:space="preserve">Une fois remplis, veuillez envoyer le ou les classeurs de l'ENASC de votre institution financière à l'adresse climatescenario-scenarioclimatique@osfi-bsif.gc.ca : </t>
  </si>
  <si>
    <t xml:space="preserve">- La date limite est le 13 décembre 2024 pour les volets Risque de crédit, Risque de marché à l'égard des actions ordinaires et Risque de marché à l'égard des obligations de sociétés, </t>
  </si>
  <si>
    <t>- et le 24 janvier 2025 pour le reste du classeur.</t>
  </si>
  <si>
    <t>Instructions de l'ENASC – Identification</t>
  </si>
  <si>
    <t>Les IFF qui participent à l'exercice doivent indiquer dans cette feuille de calcul le nom de l'institution financière, ainsi que tous les codes d'identification des institutions financières inclus dans le classeur présenté.</t>
  </si>
  <si>
    <t>Les IFF participantes doivent aussi indiquer les coordonnées des personnes-ressources (cinq au maximum). Il est fortement recommandé de fournir les coordonnées d'au moins deux personnes, car le BSIF utilisera ces coordonnées pour communiquer des informations aux participants.</t>
  </si>
  <si>
    <r>
      <t xml:space="preserve">Le code de l’institution financière est le même que celui utilisé par l'institution pour déposer des relevés par l'intermédiaire du Système de déclaration réglementaire (SDR). Toutefois, une fois remplis, le ou les classeurs de l’ENASC </t>
    </r>
    <r>
      <rPr>
        <b/>
        <sz val="11"/>
        <rFont val="Arial"/>
        <family val="2"/>
      </rPr>
      <t xml:space="preserve">ne doivent pas </t>
    </r>
    <r>
      <rPr>
        <sz val="11"/>
        <rFont val="Arial"/>
        <family val="2"/>
      </rPr>
      <t>être</t>
    </r>
    <r>
      <rPr>
        <b/>
        <sz val="11"/>
        <rFont val="Arial"/>
        <family val="2"/>
      </rPr>
      <t xml:space="preserve"> </t>
    </r>
    <r>
      <rPr>
        <sz val="11"/>
        <rFont val="Arial"/>
        <family val="2"/>
      </rPr>
      <t>soumis au moyen du SDR, mais envoyés par courriel à l'adresse climateScenario-scenarioClimatique@osfi-bsif.gc.ca.</t>
    </r>
  </si>
  <si>
    <t>Instructions de l'ENASC – Risque de crédit</t>
  </si>
  <si>
    <t>Cet onglet présente la liste des champs de données de la feuille « Risque de crédit » dans le classeur de l'ENASC.
Les champs 1 à 4 représentent les dimensions des données et sont préremplis. Chaque exposition visée ne peut correspondre qu'à une seule ligne, qui rend compte d'une combinaison de valeurs spécifique (Secteur - Région - Tranche de qualité de crédit  - Catégorie d'actifs). La feuille « Risque de crédit » contient 4 050 lignes qui représentent toutes les combinaisons possibles.
Les autres champs de données correspondent aux valeurs calculées pour la ligne en question. Les champs 5 à 20 correspondent au montant de l'exposition, aux PCA de référence, aux PCA ajustées au titre du climat, à l'échéance moyenne pondérée et à la duration moyenne pondérée pour chaque combinaison spécifique. La valeur 0 est inscrite par défaut dans ces champs. Si l'IFF n'a aucune exposition pour une ligne donnée, elle peut laisser la valeur 0 dans le champ en question.
Le champ de données « duration moyenne pondérée » ne doit être rempli que pour les catégories d'actifs « obligations de sociétés » et « actions privilégiées ». Dans le cas des expositions sur prêts aux grandes entreprises ou prêts commerciaux, la duration moyenne pondérée indique « -99 » par défaut, ce qui signifie que ce champ ne s'applique pas.</t>
  </si>
  <si>
    <t>Champs de données du classeur de l'ENASC – Feuille de calcul « Risque de crédit »</t>
  </si>
  <si>
    <t>Identifiant</t>
  </si>
  <si>
    <t>Clé de déclaration</t>
  </si>
  <si>
    <t>Description</t>
  </si>
  <si>
    <t>Type de données</t>
  </si>
  <si>
    <t>Norme</t>
  </si>
  <si>
    <t>secteur</t>
  </si>
  <si>
    <t>Secteur</t>
  </si>
  <si>
    <t>Texte</t>
  </si>
  <si>
    <t>Voir les valeurs à l'onglet « Secteurs »</t>
  </si>
  <si>
    <t>région</t>
  </si>
  <si>
    <t>Région</t>
  </si>
  <si>
    <t>Voir les valeurs à l'onglet « Régions Transition »</t>
  </si>
  <si>
    <t>tranche_qualité_crédit</t>
  </si>
  <si>
    <t>Tranche de qualité de crédit</t>
  </si>
  <si>
    <t>Nombre entier</t>
  </si>
  <si>
    <t>Voir les valeurs à l'onglet « Tranches de qualité de crédit »</t>
  </si>
  <si>
    <t>catégorie_actifs</t>
  </si>
  <si>
    <t>Catégorie d'actifs</t>
  </si>
  <si>
    <t>Voir les valeurs à l'onglet « Catégories d'actifs Transition »</t>
  </si>
  <si>
    <t>montant_exposition</t>
  </si>
  <si>
    <t>Montant total de l'exposition, en dollars canadiens</t>
  </si>
  <si>
    <t>PCA_référence</t>
  </si>
  <si>
    <t>Pertes de crédit attendues (PCA) selon l'IFRS 9, non ajustées au regard des risques climatiques</t>
  </si>
  <si>
    <t>Pour les valeurs ajustées au titre du climat, il faut indiquer la valeur totale (et non la différence par rapport à la valeur de référence). 
Les valeurs doivent être indiquées sous forme numérique. Autrement dit, il ne faut pas utiliser de symboles comme « $ » et « , ».  Par exemple, pour une exposition de 1 234,56 $, il faut indiquer 1235.
Voir les formules de calcul des PCA ajustées au titre du climat dans la méthode de l’ENASC.</t>
  </si>
  <si>
    <t>int_immédiate_PCA_climat_2030</t>
  </si>
  <si>
    <t>PCA pour la durée de vie ajustées au titre du climat selon le scénario Intervention immédiate (sous 2 ℃) pour 2030</t>
  </si>
  <si>
    <t>int_immédiate_PCA_climat_2035</t>
  </si>
  <si>
    <t>PCA pour la durée de vie ajustées au titre du climat selon le scénario Intervention immédiate (sous 2 ℃) pour 2035</t>
  </si>
  <si>
    <t>int_immédiate_PCA_climat_2040</t>
  </si>
  <si>
    <t>PCA pour la durée de vie ajustées au titre du climat selon le scénario Intervention immédiate (sous 2 ℃) pour 2040</t>
  </si>
  <si>
    <t>int_immédiate_PCA_climat_2045</t>
  </si>
  <si>
    <t>PCA pour la durée de vie ajustées au titre du climat selon le scénario Intervention immédiate (sous 2 ℃) pour 2045</t>
  </si>
  <si>
    <t>int_différée_PCA_climat_2030</t>
  </si>
  <si>
    <t>PCA pour la durée de vie ajustées au titre du climat selon le scénario Intervention différée (sous 2 ℃) pour 2030</t>
  </si>
  <si>
    <t>int_différée_PCA_climat_2035</t>
  </si>
  <si>
    <t>PCA pour la durée de vie ajustées au titre du climat selon le scénario Intervention différée (sous 2 ℃) pour 2035</t>
  </si>
  <si>
    <t>int_différée_PCA_climat_2040</t>
  </si>
  <si>
    <t>PCA pour la durée de vie ajustées au titre du climat selon le scénario Intervention différée (sous 2 ℃) pour 2040</t>
  </si>
  <si>
    <t>int_différée_PCA_climat_2045</t>
  </si>
  <si>
    <t>PCA pour la durée de vie ajustées au titre du climat selon le scénario Intervention différée (sous 2 ℃) pour 2045</t>
  </si>
  <si>
    <t>carboneutralité_PCA_climat_2030</t>
  </si>
  <si>
    <t>PCA pour la durée de vie ajustées au titre du climat selon le scénario Carboneutralité en 2050 pour 2030</t>
  </si>
  <si>
    <t>carboneutralité_PCA_climat_2035</t>
  </si>
  <si>
    <t>PCA pour la durée de vie ajustées au titre du climat selon le scénario Carboneutralité en 2050 pour 2035</t>
  </si>
  <si>
    <t>carboneutralité_PCA_climat_2040</t>
  </si>
  <si>
    <t>PCA pour la durée de vie ajustées au titre du climat selon le scénario Carboneutralité en 2050 pour 2040</t>
  </si>
  <si>
    <t>carboneutralité_PCA_climat_2045</t>
  </si>
  <si>
    <t>PCA pour la durée de vie ajustées au titre du climat selon le scénario Carboneutralité en 2050 pour 2045</t>
  </si>
  <si>
    <t>échéance_moyenne_pondérée</t>
  </si>
  <si>
    <t xml:space="preserve">Échéance résiduelle moyenne pondérée de l'exposition en années </t>
  </si>
  <si>
    <t>duration_moyenne_pondérée</t>
  </si>
  <si>
    <t>Duration moyenne pondérée de l'exposition par million de l'exposition</t>
  </si>
  <si>
    <t>Nombre décimal (à 2 chiffres)</t>
  </si>
  <si>
    <t>Se rapporte à la duration monétaire de l'exposition, conformément à la définition de la duration (ET01) à la section 3.5.3 de la méthode de l'ENASC, et est exprimée dans la devise applicable, par million de l'exposition. Ce champ ne doit être rempli que pour les obligations de sociétés et les actions privilégiées.</t>
  </si>
  <si>
    <t>Instructions de l'ENASC − Risque de marché à l'égard des actions ordinaires</t>
  </si>
  <si>
    <r>
      <t>Cet onglet présente la liste des champs de données de la feuille « Risque de marché Act. ordin. » dans le classeur de l'ENASC.
Les champs 1 et 2 représentent les dimensions des données et sont préremplis. Chaque exposition visée ne peut correspondre qu'à une seule ligne, qui rend compte d'une combinaison de valeurs spécifique (Secteur - Région). La feuille « Risque de marché Act. ordin. » contient 234 lignes qui représentent toutes les combinaisons possibles.
Les autres champs de données correspondent aux valeurs calculées pour la ligne en question. Les champs</t>
    </r>
    <r>
      <rPr>
        <sz val="11"/>
        <rFont val="Arial"/>
        <family val="2"/>
      </rPr>
      <t xml:space="preserve"> 3 à 15 c</t>
    </r>
    <r>
      <rPr>
        <sz val="11"/>
        <color theme="1"/>
        <rFont val="Arial"/>
        <family val="2"/>
      </rPr>
      <t xml:space="preserve">orrespondent au montant de l'exposition </t>
    </r>
    <r>
      <rPr>
        <sz val="11"/>
        <rFont val="Arial"/>
        <family val="2"/>
      </rPr>
      <t>et</t>
    </r>
    <r>
      <rPr>
        <sz val="11"/>
        <color theme="1"/>
        <rFont val="Arial"/>
        <family val="2"/>
      </rPr>
      <t xml:space="preserve"> aux valeurs marchandes ajustées au titre du climat pour chaque combinaison spécifique. La valeur 0 est inscrite par défaut dans ces champs. Si l'IFF n'a aucune exposition pour une ligne donnée, elle peut laisser la valeur 0 dans le champ en question.</t>
    </r>
  </si>
  <si>
    <t>Champs de données du classeur de l'ENASC – Feuille de calcul « Risque de marché Act. ordin. »</t>
  </si>
  <si>
    <r>
      <t xml:space="preserve">Voir les valeurs attendues à l'onglet « Secteurs »
</t>
    </r>
    <r>
      <rPr>
        <sz val="11"/>
        <rFont val="Arial"/>
        <family val="2"/>
      </rPr>
      <t>Outre les 25 secteurs énumérés à l'onglet « Secteurs », la feuille de calcul « Risque de marché Act. ordin. » contient un 26</t>
    </r>
    <r>
      <rPr>
        <vertAlign val="superscript"/>
        <sz val="11"/>
        <rFont val="Arial"/>
        <family val="2"/>
      </rPr>
      <t>e</t>
    </r>
    <r>
      <rPr>
        <sz val="11"/>
        <rFont val="Arial"/>
        <family val="2"/>
      </rPr>
      <t xml:space="preserve"> secteur, « GLOB », c.-à-d. un secteur global. Les actions ordinaires dans des organismes de placement collectif qui suivent des indices boursiers régionaux dans l’ensemble des 25 secteurs peuvent être classées dans ce secteur. </t>
    </r>
  </si>
  <si>
    <t>Voir les valeurs attendues à l'onglet « Régions Transition »</t>
  </si>
  <si>
    <t>Valeur marchande totale à la date de déclaration, en dollars canadiens</t>
  </si>
  <si>
    <t>Le montant total de l'exposition à déclarer dans ce champ englobe les actions ordinaires dans des organismes de placement collectif, comme des fonds communs de placement ou des fonds négociés en bourse.</t>
  </si>
  <si>
    <t>int_immédiate_VM_climat_2030</t>
  </si>
  <si>
    <t>Valeurs marchandes ajustées au titre du climat selon le scénario Intervention immédiate (sous 2 ℃) pour 2030</t>
  </si>
  <si>
    <t>Pour les valeurs ajustées au titre du climat, il faut indiquer la valeur totale (et non la différence par rapport à la valeur de référence). 
Les valeurs doivent être indiquées sous forme numérique. Autrement dit, il ne faut pas utiliser de symboles comme « $ » et « , ». Par exemple, pour une exposition de 1 234,56 $, il faut indiquer 1235.
Voir les formules de calcul des valeurs marchandes ajustées au titre du climat dans la méthode de l’ENASC.</t>
  </si>
  <si>
    <t>int_immédiate_VM_climat_2035</t>
  </si>
  <si>
    <t>Valeurs marchandes ajustées au titre du climat selon le scénario Intervention immédiate (sous 2 ℃) pour 2035</t>
  </si>
  <si>
    <t>int_immédiate_VM_climat_2040</t>
  </si>
  <si>
    <t>Valeurs marchandes ajustées au titre du climat selon le scénario Intervention immédiate (sous 2 ℃) pour 2040</t>
  </si>
  <si>
    <t>int_immédiate_VM_climat_2045</t>
  </si>
  <si>
    <t>Valeurs marchandes ajustées au titre du climat selon le scénario Intervention immédiate (sous 2 ℃) pour 2045</t>
  </si>
  <si>
    <t>int_différée_VM_climat_2030</t>
  </si>
  <si>
    <t>Valeurs marchandes ajustées au titre du climat selon le scénario Intervention différée (sous 2 ℃) pour 2030</t>
  </si>
  <si>
    <t>int_différée_VM_climat_2035</t>
  </si>
  <si>
    <t>Valeurs marchandes ajustées au titre du climat selon le scénario Intervention différée (sous 2 ℃) pour  2035</t>
  </si>
  <si>
    <t>int_différée_VM_climat_2040</t>
  </si>
  <si>
    <t>Valeurs marchandes ajustées au titre du climat selon le scénario Intervention différée (sous 2 ℃) pour 2040</t>
  </si>
  <si>
    <t>int_différée_VM_climat_2045</t>
  </si>
  <si>
    <t>Valeurs marchandes ajustées au titre du climat selon le scénario Intervention différée (sous 2 ℃) pour 2045</t>
  </si>
  <si>
    <t>carboneutralité_VM_climat_2030</t>
  </si>
  <si>
    <t>Valeurs marchandes ajustées au titre du climat selon le scénario Carboneutralité en 2050 pour 2030</t>
  </si>
  <si>
    <t>carboneutralité_VM_climat_2035</t>
  </si>
  <si>
    <t>Valeurs marchandes ajustées au titre du climat selon le scénario Carboneutralité en 2050 pour 2035</t>
  </si>
  <si>
    <t>carboneutralité_VM_climat_2040</t>
  </si>
  <si>
    <t>Valeurs marchandes ajustées au titre du climat selon le scénario Carboneutralité en 2050 pour 2040</t>
  </si>
  <si>
    <t>carboneutralité_VM_climat_2045</t>
  </si>
  <si>
    <t>Valeurs marchandes ajustées au titre du climat selon le scénario Carboneutralité en 2050 pour 2045</t>
  </si>
  <si>
    <t>Instructions de l'ENASC − Risque de marché à l'égard des obligations de sociétés et des actions privilégiées</t>
  </si>
  <si>
    <t xml:space="preserve">Cet onglet présente la liste des champs de données de la feuille « Risque de marché Obl. sociétés » dans le classeur de l'ENASC.
Les champs 1 à 4 représentent les dimensions des données et sont préremplis. Chaque exposition visée ne peut correspondre qu'à une seule ligne, qui rend compte d'une combinaison de valeurs spécifique (Secteur - Région - Tranche de qualité de crédit  - Catégorie d'actifs). La feuille de calcul « Risque de marché Obl. sociétés » contient 2 808 lignes qui représentent toutes les combinaisons possibles.
Les autres champs de données correspondent aux valeurs calculées pour la ligne en question. Les champs 5 à 18 correspondent au montant de l'exposition, aux valeurs marchandes ajustées au titre du climat et à l'échéance moyenne pondérée pour chaque combinaison spécifique. La valeur 0 est inscrite par défaut dans ces champs. Si l'institution financière n'a aucune exposition pour une ligne donnée, elle peut laisser la valeur 0 dans le champ en question.
</t>
  </si>
  <si>
    <t>Champs de données du classeur de l'ENASC – Feuille de calcul « Risque de marché Obl. Sociétés »</t>
  </si>
  <si>
    <r>
      <t xml:space="preserve">Voir les valeurs attendues à l'onglet  « Secteurs »
</t>
    </r>
    <r>
      <rPr>
        <sz val="11"/>
        <rFont val="Arial"/>
        <family val="2"/>
      </rPr>
      <t>Outre les 25 secteurs énumérés à l'onglet « Secteurs », la feuille de calcul « Risque de marché Obl. sociétés » contient un 26</t>
    </r>
    <r>
      <rPr>
        <vertAlign val="superscript"/>
        <sz val="11"/>
        <rFont val="Arial"/>
        <family val="2"/>
      </rPr>
      <t>e</t>
    </r>
    <r>
      <rPr>
        <sz val="11"/>
        <rFont val="Arial"/>
        <family val="2"/>
      </rPr>
      <t xml:space="preserve"> secteur, « GLOB », c.-à-d. un secteur global. Les obligations de sociétés dans des organismes de placement collectif qui suivent des indices d'obligations régionaux dans l’ensemble des 25 secteurs peuvent être classées dans ce secteur. </t>
    </r>
  </si>
  <si>
    <t xml:space="preserve">Voir les valeurs attendues à l'onglet « Régions Transition » </t>
  </si>
  <si>
    <r>
      <t xml:space="preserve">Voir les valeurs attendues à l'onglet « Tranches de qualité de crédit »
</t>
    </r>
    <r>
      <rPr>
        <sz val="11"/>
        <rFont val="Arial"/>
        <family val="2"/>
      </rPr>
      <t xml:space="preserve">Les IFF doivent déclarer leurs expositions conformément aux tranches de qualité de crédit de l'ENASC. Pour ce faire, elles doivent attribuer une tranche de qualité de crédit de l'ENASC à chaque exposition, en fonction de la valeur de la probabilité de défaut (PD) de référence (voir la section 3.5.3 de la méthode de l'ENASC).  </t>
    </r>
  </si>
  <si>
    <t>Voir les valeurs attendues à l'onglet « Catégories d'actifs Transition »</t>
  </si>
  <si>
    <t>Montant total de l'exposition déclarée, en dollars canadiens</t>
  </si>
  <si>
    <t>Le montant total de l'exposition à déclarer dans ce champ englobe les obligations de sociétés et les actions privilégiées dans des organismes de placement collectif, comme des fonds communs de placement ou des fonds négociés en bourse.</t>
  </si>
  <si>
    <t>Valeurs marchandes ajustées au titre du climat selon le scénario Intervention immédiate (sous 2 ℃) pour  2035</t>
  </si>
  <si>
    <t>Valeurs marchandes ajustées au titre du climat selon le scénario Intervention immédiate (sous 2 ℃) pour  2040</t>
  </si>
  <si>
    <t>Valeurs marchandes ajustées au titre du climat selon le scénario Intervention immédiate (sous 2 ℃) pour  2045</t>
  </si>
  <si>
    <t>Valeurs marchandes ajustées au titre du climat selon le scénario Intervention différée (sous 2 ℃) pour 2035</t>
  </si>
  <si>
    <r>
      <t>Pour les expositions sur obligations de sociétés, échéance effective résiduelle applicable à la catégorie d'actifs,</t>
    </r>
    <r>
      <rPr>
        <b/>
        <sz val="11"/>
        <rFont val="Arial"/>
        <family val="2"/>
      </rPr>
      <t xml:space="preserve"> en années</t>
    </r>
  </si>
  <si>
    <t>Instructions de l'ENASC − Risque de transition lié à l'immobilier</t>
  </si>
  <si>
    <t>Cet onglet présente la liste des champs de données de la feuille « Risque de transition Immobilier » dans le classeur de l’ENASC.
Les champs de données ci-dessous correspondent aux deux tableaux de synthèse qui doivent être produits dans ce module :
a) Synthèse à l’échelle provinciale par source de chauffage principale
b) Synthèse à l’échelle provinciale par source d’énergie/d’électricité principale
Autrement dit, cette feuille de calcul est différente des autres feuilles, car elle englobe deux tableaux de synthèse distincts.
Les champs 1 et 2 représentent les dimensions des données et sont préremplis. Chaque ligne correspond à une combinaison spécifique (Province ou territoire - Catégorie de source de chauffage ou d’énergie). À noter qu’à l’exception du champ 2, les champs des deux tableaux de synthèse sont les mêmes. Au total, chaque tableau compte 26 lignes.
Les autres champs de données correspondent aux valeurs calculées pour la ligne en question. Les champs 3 et 4 correspondent au montant de l’exposition et au montant non utilisé. La valeur 0 est inscrite par défaut dans ces champs. Si l’institution financière n’a aucune exposition pour une ligne ou un champ donné, elle peut laisser la valeur 0 dans le champ en question.
Il convient de noter que l’assurance hypothécaire est la seule exposition d’assurance qui entre dans le champ d’application de ces tableaux.</t>
  </si>
  <si>
    <t>Champs de données du classeur de l'ENASC – Feuille de calcul « Risque de transition Immobilier » : source de chauffage</t>
  </si>
  <si>
    <t>province</t>
  </si>
  <si>
    <t>Province ou territoire</t>
  </si>
  <si>
    <t>Codes des 10 provinces et 3 territoires (p. ex., AB pour l'Alberta)</t>
  </si>
  <si>
    <t>source_chauffage</t>
  </si>
  <si>
    <t>Catégorie de source de chauffage (source à base de combustibles [COMBUSTIBLES] ou source qui n'est pas à base de combustibles [NON-COMBUSTIBLES])</t>
  </si>
  <si>
    <t>Voir les principes régissant la classification des sources en deux catégories (sources à base de combustibles et sources qui ne sont pas à base de combustibles) dans la méthode de l'ENASC</t>
  </si>
  <si>
    <t>Montant total de l’exposition, défini comme suit :
- Solde impayé dans le cas des expositions sur prêts
- Valeur marchande la plus récente dans le cas des actifs ou placements détenus
- Solde hypothécaire impayé dans le cas des expositions d’assurance hypothécaire</t>
  </si>
  <si>
    <t>montant_non_utilisé</t>
  </si>
  <si>
    <t>Total du montant non utilisé, s'il y a lieu</t>
  </si>
  <si>
    <t>Champs de données du classeur de l'ENASC – Feuille de calcul « Risque de transition Immobilier » : source d'énergie</t>
  </si>
  <si>
    <t>source_énergie</t>
  </si>
  <si>
    <t>Catégorie de source d'énergie (source à base de combustibles [COMBUSTIBLES] ou source qui n'est pas à base de combustibles [NON-COMBUSTIBLES])</t>
  </si>
  <si>
    <t>Instructions de l'ENASC − Synthèse des expositions sur immobilier</t>
  </si>
  <si>
    <t>Cet onglet présente la liste des champs de données des feuilles « Synthèse Immobilier ID » et « Synthèse Immobilier Assureurs » dans le classeur de l'ENASC.
Les champs de données ci-dessous présentent une synthèse agrégée des expositions sur immobilier des institutions financières. Des onglets distincts, partiellement préremplis, sont fournis pour les ID et les assureurs.
Les champs 1, 2, 5 et 6 représentent les dimensions des données et sont préremplis. Chaque exposition visée ne peut correspondre qu'à une seule ligne, qui rend compte d'une combinaison de valeurs spécifique (Province ou territoire - Code d'exposition - Tranche de RPV - Âge du bien immobilier). Les feuilles de calcul « Synthèse Immobilier ID » et « Synthèse Immobilier Assureurs » contiennent respectivement 832 et 754 lignes, qui représentent toutes les combinaisons attendues.
Les champs 3 et 4 sont des champs descriptifs qui donnent des précisions sur le code d'exposition (champ 2).
Les autres champs de données correspondent aux valeurs calculées pour la ligne en question. Les champs 7 et 8 correspondent au montant de l'exposition et au montant non utilisé. La valeur 0 est inscrite par défaut dans ces champs. Si l'institution financière n'a aucune exposition pour une ligne ou un champ donné, elle peut laisser la valeur 0 dans le champ en question.
Dans le cas des ID, il convient de noter que la tranche de RPV ne s’applique qu’aux expositions sur prêts (et pas aux actifs détenus). En outre, l'âge du bien immobilier ne s'applique (n'est requis) que pour les expositions garanties par un bien immobilier résidentiel.
Dans le cas des assureurs, il convient de noter que l'assurance hypothécaire est la seule exposition d'assurance qui entre dans le champ d'application de ces tableaux. En outre, la tranche de RPV et l'âge du bien immobilier ne s'appliquent qu'aux expositions d'assurance hypothécaire et au type d'exposition « Placements - Prêts hypothécaires pour les assureurs », pour lequel il est possible d'utiliser la tranche de RPV « inconnu ». Enfin, le montant non utilisé ne s'applique pas aux assureurs.</t>
  </si>
  <si>
    <t>Champs de données du classeur de l'ENASC – Feuille de calcul « Synthèse Immobilier ID »</t>
  </si>
  <si>
    <t>Codes à 2 caractères des provinces et territoires</t>
  </si>
  <si>
    <t>code_exposition</t>
  </si>
  <si>
    <t>Code classifiant le type d'exposition</t>
  </si>
  <si>
    <t>Voir les valeurs attendues à l'onglet « Codes Expositions Actifs corpo. »</t>
  </si>
  <si>
    <t>id_exposition</t>
  </si>
  <si>
    <t>Catégories d'exposition de la méthode de l'ENASC correspondant au code d'exposition</t>
  </si>
  <si>
    <t>Voir les précisions à l'onglet « Codes Expositions Actifs corpo. »</t>
  </si>
  <si>
    <t>actif_corporel</t>
  </si>
  <si>
    <t>Type d'actif corporel correspondant au code d'exposition</t>
  </si>
  <si>
    <t>tranche_RPV</t>
  </si>
  <si>
    <t>Tranche du ratio prêt-valeur actuel, s'il y a lieu</t>
  </si>
  <si>
    <r>
      <t xml:space="preserve">Voir les valeurs attendues à l'onglet « Tranches de RPV »
</t>
    </r>
    <r>
      <rPr>
        <u/>
        <sz val="11"/>
        <rFont val="Arial"/>
        <family val="2"/>
      </rPr>
      <t xml:space="preserve">
</t>
    </r>
    <r>
      <rPr>
        <sz val="11"/>
        <rFont val="Arial"/>
        <family val="2"/>
      </rPr>
      <t>La tranche de RPV ne s'applique qu'aux expositions sur prêts (code_exposition 10, 20 et 30).</t>
    </r>
  </si>
  <si>
    <t>âge_bien_immobilier</t>
  </si>
  <si>
    <t>Avant 2000, après 2000 ou inconnu</t>
  </si>
  <si>
    <t>Âge approximatif du bien immobilier : (i) avant le 01/01/2000; (ii) le 01/01/2000 ou après cette date; ou (iii) inconnu.
L'âge du bien immobilier ne s'applique qu'aux expositions garanties par un bien immobilier résidentiel (code_exposition 10 et 20).</t>
  </si>
  <si>
    <t>Montant total de l'exposition, défini comme suit :
- Solde impayé dans le cas des expositions sur prêts
- Valeur marchande la plus récente dans le cas des actifs ou placements détenus</t>
  </si>
  <si>
    <t>Champs de données du classeur de l'ENASC – Feuille de calcul « Synthèse Immobilier Assureurs »</t>
  </si>
  <si>
    <r>
      <rPr>
        <u/>
        <sz val="11"/>
        <color rgb="FF0070C0"/>
        <rFont val="Arial"/>
        <family val="2"/>
      </rPr>
      <t>Voir les valeurs attendues à l'onglet « Tranches de RPV ».</t>
    </r>
    <r>
      <rPr>
        <u/>
        <sz val="11"/>
        <rFont val="Arial"/>
        <family val="2"/>
      </rPr>
      <t xml:space="preserve">
</t>
    </r>
    <r>
      <rPr>
        <sz val="11"/>
        <rFont val="Arial"/>
        <family val="2"/>
      </rPr>
      <t xml:space="preserve">La tranche de RPV ne s'applique qu'aux types d'exposition « Placements - Prêts hypothécaires pour les assureurs » et « Assurance hypothécaire » (code_exposition 10 et 30). En outre, il est possible d'utiliser la tranche de RPV « inconnu » pour le code_exposition 10.
</t>
    </r>
    <r>
      <rPr>
        <u/>
        <sz val="11"/>
        <rFont val="Arial"/>
        <family val="2"/>
      </rPr>
      <t xml:space="preserve">
</t>
    </r>
  </si>
  <si>
    <t>Âge approximatif du bien immobilier : (i) avant le 01/01/2000; (ii) le 01/01/2000 ou après cette date; ou (iii) inconnu.
L'âge du bien immobilier ne s'applique qu'aux types d'exposition « Placements - Prêts hypothécaires pour les assureurs » et « Assurance hypothécaire » (code_exposition 10 et 30).</t>
  </si>
  <si>
    <t>Montant total de l'exposition, défini comme suit :
- Solde impayé dans le cas des expositions sur prêts
- Valeur marchande la plus récente dans le cas des actifs ou placements détenus
- Solde hypothécaire impayé dans le cas des expositions d’assurance hypothécaire</t>
  </si>
  <si>
    <t>Instructions de l'ENASC − Module sur le risque d'inondation</t>
  </si>
  <si>
    <r>
      <t>Cet onglet présente la liste des champs de données des feuilles « Risque d'inondation ID » et « Risque d'inondation Assureurs » dans le classeur de l'ENASC. Des onglets distincts, partiellement préremplis, sont fournis pour les ID et les assureurs.
Les champs 1, 2, 5 et 6 représentent les dimensions des données et sont préremplis. Chaque exposition visée ne peut correspondre qu'à une seule ligne, qui rend compte d'une combinaison de valeurs spécifique (Région - Code d'exposition - Tranche de RPV - Âge du bien immobilier - Tranche de scénario d'inondations). Les feuilles de calcul « Risque d'inondation ID » et « Risque d'inondation Assureurs » contiennent respectivement 14 080 et 6 820 lignes, qui représentent toutes les combinaisons attendues.
Les champs 3 et 4 sont des champs descriptifs qui donnent des précisions sur le code d'exposition (champ 2).
Les autres champs de données correspondent aux valeurs calculées pour la ligne en question. Les champs 8 et 9 correspondent aux valeurs totales (additionnées) pour les montants des expositions et les montants non utilisés, segmentés en fonction des tranches de scénario d'inondations (champ 7). La valeur 0 est inscrite par défaut dans ces champs. Si l'institution financière n'a aucune exposition pour une ligne ou un champ donné, elle peut laisser la valeur 0 dans le champ en question. Les champs 10  et 11 (ID) ou 9 et 10 (assureurs)</t>
    </r>
    <r>
      <rPr>
        <sz val="11"/>
        <color rgb="FFFF0000"/>
        <rFont val="Arial"/>
        <family val="2"/>
      </rPr>
      <t xml:space="preserve"> </t>
    </r>
    <r>
      <rPr>
        <sz val="11"/>
        <rFont val="Arial"/>
        <family val="2"/>
      </rPr>
      <t>correspondent aux valeurs de la profondeur d'inondations du scénario et de la profondeur d'inondations de référence, pondérées par le montant de l'exposition et segmentées, ici aussi, en fonction des mêmes tranches de scénario d'inondations (du champ  7).
Dans le cas des ID, il convient de noter que la tranche de RPV ne s’applique qu’aux expositions sur prêts (et pas aux actifs détenus). En outre, l'âge du bien immobilier ne s'applique (n'est requis) que pour les expositions garanties par un bien immobilier résidentiel.
Dans le cas des assureurs, il convient de noter que la tranche de RPV ne s'applique qu'aux expositions d'assurance hypothécaire et au type d'exposition « Placements - Prêts hypothécaires pour les assureurs », pour lequel il est possible d'utiliser la tranche de RPV « inconnu ». L'âge du bien immobilier s'applique au type d'exposition « Placements - Prêts hypothécaires pour les assureurs », à l'assurance hypothécaire et à l'assurance de biens résidentiels. Enfin, le montant non utilisé ne s'applique pas aux assureurs.</t>
    </r>
  </si>
  <si>
    <t>Champs de données du classeur de l'ENASC – Feuille de calcul « Risque d'inondation ID »</t>
  </si>
  <si>
    <t>Voir les valeurs attendues à l'onglet « Régions Risques physiques »</t>
  </si>
  <si>
    <r>
      <t xml:space="preserve">Voir les valeurs attendues à l'onglet « Tranches de RPV ».
</t>
    </r>
    <r>
      <rPr>
        <sz val="11"/>
        <rFont val="Arial"/>
        <family val="2"/>
      </rPr>
      <t>La tranche de RPV ne s'applique qu'aux expositions sur prêts (code_exposition 11, 12, 21, 22, 31 et 32).</t>
    </r>
  </si>
  <si>
    <t>Âge approximatif du bien immobilier : (i) avant le 01/01/2000; (ii) le 01/01/2000 ou après cette date; ou (iii) inconnu.
L'âge du bien immobilier ne s'applique qu'aux expositions garanties par un bien immobilier résidentiel (code_exposition 11, 12, 21 et 22).</t>
  </si>
  <si>
    <t>tranche_scénario_inondations</t>
  </si>
  <si>
    <t>Tranche de scénario d'inondations définie par la profondeur d’inondations (future) du scénario</t>
  </si>
  <si>
    <t>Voir les valeurs attendues à l'onglet « Indicateurs d'aléas et tranches »</t>
  </si>
  <si>
    <t>inondations_scénario</t>
  </si>
  <si>
    <t>Profondeur d'inondations du scénario pondérée par le montant_exposition</t>
  </si>
  <si>
    <t>Nombre decimal</t>
  </si>
  <si>
    <t>Voir les précisions à l'onglet « Indicateurs d'aléas et tranches ». 3 décimales sont attendues après la virgule.</t>
  </si>
  <si>
    <t>inondations_référence</t>
  </si>
  <si>
    <t>Profondeur d'inondations de référence pondérée  par le montant_exposition</t>
  </si>
  <si>
    <t>Champs de données du classeur de l'ENASC – Feuille de calcul « Risque d'inondation Assureurs »</t>
  </si>
  <si>
    <r>
      <t xml:space="preserve">Voir les valeurs attendues à l'onglet « Tranches de RPV ».
</t>
    </r>
    <r>
      <rPr>
        <sz val="11"/>
        <rFont val="Arial"/>
        <family val="2"/>
      </rPr>
      <t>La tranche de RPV ne s'applique qu'aux types d'exposition « Placements - Prêts hypothécaires pour les assureurs » et « Assurance hypothécaire » (code_exposition 10 et 30). En outre, il est possible d'utiliser la tranche de RPV « inconnu » pour le code_exposition 10.</t>
    </r>
  </si>
  <si>
    <t>Âge approximatif du bien immobilier : (i) avant le 01/01/2000; (ii) le 01/01/2000 ou après cette date; ou (iii) inconnu.
L'âge du bien immobilier ne s'applique qu'aux types d'exposition  « Placements - Prêts hypothécaires pour les assureurs »,  « Assurance hypothécaire » et « Assurance de biens résidentiels » (code_exposition 10, 30 et 41).</t>
  </si>
  <si>
    <t>Tranche d'inondations définie par la profondeur d’inondations (future) du scénario</t>
  </si>
  <si>
    <t>Montant total de l'exposition, défini comme suit :
- Solde impayé dans le cas des expositions sur prêts
- Valeur marchande la plus récente dans le cas des actifs ou placements détenus
- Valeur totale assurée, déduction faite des franchises, de la coassurance et de la réassurance par risque, dans le cas des expositions d’assurance multirisque (voir la section 5.3.4 de la méthode de l'ENASC) 
- Solde hypothécaire impayé dans le cas des expositions d’assurance hypothécaire</t>
  </si>
  <si>
    <t>Voir la méthode de l'ENASC pour obtenir des précisions sur la prise en compte de la réassurance.</t>
  </si>
  <si>
    <t>Profondeur d'inondations de référence pondérée par le montant_exposition</t>
  </si>
  <si>
    <t>Instructions de l'ENASC − Module sur le risque de feu de forêt</t>
  </si>
  <si>
    <t>Cet onglet présente la liste des champs de données des feuilles « Risque de feu de forêt ID » et « Risque de feu de forêt Assur. » dans le classeur de l'ENASC. Des onglets distincts, partiellement préremplis, sont fournis pour les ID et les assureurs.
Les champs 1, 2, 5 et 6 représentent les dimensions des données et sont préremplis. Chaque exposition visée ne peut correspondre qu'à une seule ligne, qui rend compte d'une combinaison de valeurs spécifique (Région - Code d'exposition - Tranche de RPV - Âge du bien immobilier - Tranche de scénario d'ICD). Les feuilles de calcul  « Risque de feu de forêt ID » et « Risque de feu de forêt Assur. » contiennent respectivement 4 032 et 3 906 lignes, qui représentent toutes les combinaisons attendues.
Les champs 3 et 4 sont des champs descriptifs qui donnent des précisions sur le code d'exposition (champ 2).
Les autres champs de données correspondent aux valeurs calculées pour la ligne en question. Les champs 8 et 9 correspondent aux valeurs totales (additionnées) pour les montants des expositions et les montants non utilisés, segmentés en fonction des tranches de scénario de feux de forêt (indice de combustible disponible [ICD]) (champ 7). La valeur 0 est inscrite par défaut dans ces champs. Si l'institution financière n'a aucune exposition pour une ligne ou un champ donné, elle peut laisser la valeur 0 dans le champ en question. Les champs 10 et 11 (ID) ou 9 et 10 (assureurs) correspondent aux valeurs d'ICD du scénario et d'ICD de référence, pondérées par le montant de l’exposition et segmentée, ici aussi, en fonction des mêmes tranches de scénario de feux de forêt. Les champs 12 et 13 (ID) ou 11 et 12 (assureurs) correspondent aux valeurs de la durée de la saison des feux du scénario et de la durée de la saison des feux de référence, toujours pondérées et segmentées de la même façon.
Dans le cas des ID, il convient de noter que la tranche de RPV ne s’applique qu’aux expositions sur prêts (et pas aux actifs détenus). En outre, l'âge du bien immobilier ne s'applique (n'est requis) que pour les expositions garanties par un bien immobilier résidentiel.
Dans le cas des assureurs, il convient de noter que la tranche de RPV ne s'applique qu'aux expositions d'assurance hypothécaire et au type d'exposition « Placements - Prêts hypothécaires pour les assureurs », pour lequel il est possible d'utiliser la tranche de RPV « inconnu ».  L'âge du bien immobilier s'applique au type d'exposition « Placements - Prêts hypothécaires pour les assureurs », à l'assurance hypothécaire et à l'assurance de biens résidentiels. Enfin, le montant non utilisé ne s'applique pas aux assureurs.</t>
  </si>
  <si>
    <t>Champs de données du classeur de l'ENASC – Feuille de calcul « Risque de feu de forêt ID »</t>
  </si>
  <si>
    <t>tranche_scénario_ICD</t>
  </si>
  <si>
    <t>Tranche de scénario d'ICD définie par la valeur d'ICD (future) du scénario</t>
  </si>
  <si>
    <t>ICD_scénario</t>
  </si>
  <si>
    <t>Valeur d’ICD du scénario pondérée par le montant_exposition</t>
  </si>
  <si>
    <t>ICD_référence</t>
  </si>
  <si>
    <t>Valeur d’ICD de référence pondérée par le montant_exposition</t>
  </si>
  <si>
    <t>saison_feux_scénario</t>
  </si>
  <si>
    <t>Durée de la saison des feux du scénario pondérée par le montant_exposition</t>
  </si>
  <si>
    <t>Voir les précisions à l'onglet « Indicateurs d'aléas et tranches »</t>
  </si>
  <si>
    <t>saison_feux_référence</t>
  </si>
  <si>
    <t>Durée de la saison des feux de référence pondérée par le montant_exposition</t>
  </si>
  <si>
    <t>Champs de données du classeur de l'ENASC – Feuille de calcul « Risque de feu de forêt Assur. »</t>
  </si>
  <si>
    <t xml:space="preserve">Durée de la saison des feux de référence pondérée par le montant_exposition </t>
  </si>
  <si>
    <t>Secteurs aux fins de l'ENASC – Risque de crédit et risque de marché</t>
  </si>
  <si>
    <t>Cet onglet dresse la liste des 25 secteurs et des codes SCIAN correspondants. Les mises en correspondance cadrent avec celles utilisées dans les relevés sur les risques climatiques du BSIF.
L’attribution sectorielle est fondée sur les « principaux codes SCIAN », qui sont définis comme suit : pour chaque code SCIAN correspondant à un secteur, tous les codes SCIAN qui commencent par les mêmes chiffres font également partie de ce secteur. Par exemple, le code 111 est le code SCIAN correspondant au secteur Cultures agricoles. Par conséquent, tous les codes SCIAN qui commencent par 111 font aussi partie de ce secteur (p. ex., 1113 est le code SCIAN du secteur Culture de fruits et de noix, qui fait partie du secteur Cultures agricoles).
Le tableau « Codes SCIAN associés à plusieurs secteurs » dresse la liste des codes qui sont utilisés pour plus d'un secteur, du fait qu'il n’existe aucun autre niveau de détail pour ces codes SCIAN. Les expositions à des contreparties qui correspondent à l’un de ces codes SCIAN doivent donc être classées dans l’un des secteurs du tableau ci-dessous selon la nature de la contrepartie.</t>
  </si>
  <si>
    <t>Secteurs</t>
  </si>
  <si>
    <t>Code</t>
  </si>
  <si>
    <t>Codes SCIAN (Canada)</t>
  </si>
  <si>
    <t>Codes SCIAN (É.-U.)</t>
  </si>
  <si>
    <t>ÉLEC-RNOU</t>
  </si>
  <si>
    <t xml:space="preserve">Activités de soutien au secteur de l'électricité et distribution </t>
  </si>
  <si>
    <t xml:space="preserve">Production d’électricité à partir d’énergies renouvelables et d’origine nucléaire </t>
  </si>
  <si>
    <t>221113, 221119</t>
  </si>
  <si>
    <t>221113, 221114, 221115, 221116, 221117, 221118</t>
  </si>
  <si>
    <t>ÉLEC-AUTR</t>
  </si>
  <si>
    <t>22112, 23713, 335</t>
  </si>
  <si>
    <t>ÉLEC-FOSS</t>
  </si>
  <si>
    <t>Production d’électricité à partir de combustibles fossiles</t>
  </si>
  <si>
    <t>ÉLEC-HYDR</t>
  </si>
  <si>
    <t>Production d’hydroélectricité</t>
  </si>
  <si>
    <t>ÉGIV-FABR</t>
  </si>
  <si>
    <t>Industries énergivores</t>
  </si>
  <si>
    <t>Fabrication</t>
  </si>
  <si>
    <t>325, 327, 331, 332</t>
  </si>
  <si>
    <t>ÉGIV-MINE</t>
  </si>
  <si>
    <t>Extraction minière</t>
  </si>
  <si>
    <t>2122, 2123, 213117, 213119</t>
  </si>
  <si>
    <t>2122, 2123, 213114, 213115</t>
  </si>
  <si>
    <t>ÉGIV-PAPR</t>
  </si>
  <si>
    <t>Pâte et papier</t>
  </si>
  <si>
    <t>ÉGIV-EAU</t>
  </si>
  <si>
    <t>Aqueducs, égouts et gestion des déchets</t>
  </si>
  <si>
    <t>2213, 23711, 562</t>
  </si>
  <si>
    <t>CHAR</t>
  </si>
  <si>
    <t>Combustibles fossiles</t>
  </si>
  <si>
    <t>Industrie du charbon et activités de soutien</t>
  </si>
  <si>
    <t>2121, 213117, 213119</t>
  </si>
  <si>
    <t>2121, 213113</t>
  </si>
  <si>
    <t>RAFF</t>
  </si>
  <si>
    <t>Raffinage de combustibles fossiles</t>
  </si>
  <si>
    <t>324, 326, 412, 457, 486</t>
  </si>
  <si>
    <t>324, 326, 4247, 457, 486</t>
  </si>
  <si>
    <t>GAZ</t>
  </si>
  <si>
    <t>Industrie du gaz naturel et activités de soutien</t>
  </si>
  <si>
    <t>21111, 213111, 213118, 2212, 23712</t>
  </si>
  <si>
    <t>21113, 213111, 213112, 2212, 23712</t>
  </si>
  <si>
    <t>PÉTR-EXTR</t>
  </si>
  <si>
    <t>Extraction de pétrole</t>
  </si>
  <si>
    <t>21111, 213111</t>
  </si>
  <si>
    <t>21112, 213111</t>
  </si>
  <si>
    <t>PÉTR-AUTR</t>
  </si>
  <si>
    <t>Activités de soutien à l’extraction pétrolière</t>
  </si>
  <si>
    <t>213118, 23712</t>
  </si>
  <si>
    <t>213112, 23712</t>
  </si>
  <si>
    <t>PÉTR-SBIT</t>
  </si>
  <si>
    <t>Extraction de sables bitumineux et activités de soutien</t>
  </si>
  <si>
    <t>TRNS-AÉRI</t>
  </si>
  <si>
    <t>Transport</t>
  </si>
  <si>
    <t>Transport aérien</t>
  </si>
  <si>
    <t>481, 4881</t>
  </si>
  <si>
    <t>TRNS-FERR</t>
  </si>
  <si>
    <t>Transport ferroviaire</t>
  </si>
  <si>
    <t>TRNS-AUTR</t>
  </si>
  <si>
    <t>Autres modes de transport et activités de soutien</t>
  </si>
  <si>
    <t>336, 483, 484, 485, 487, 4882, 4883, 4884, 4885, 4889</t>
  </si>
  <si>
    <t>CULT</t>
  </si>
  <si>
    <t>Agriculture et foresterie</t>
  </si>
  <si>
    <t xml:space="preserve">Cultures agricoles et activités de soutien </t>
  </si>
  <si>
    <t>111, 1151, 41112</t>
  </si>
  <si>
    <t>111, 1151</t>
  </si>
  <si>
    <t>ÉLEV</t>
  </si>
  <si>
    <t>Élevage et activités de soutien</t>
  </si>
  <si>
    <t>112, 1152, 41111</t>
  </si>
  <si>
    <t>112, 1152</t>
  </si>
  <si>
    <t>FORS</t>
  </si>
  <si>
    <t>Foresterie et activités de soutien</t>
  </si>
  <si>
    <t>113, 1153, 321</t>
  </si>
  <si>
    <t>FINC</t>
  </si>
  <si>
    <t>Autres secteurs</t>
  </si>
  <si>
    <t>Finance et assurances</t>
  </si>
  <si>
    <t>ALIM</t>
  </si>
  <si>
    <t>Produits alimentaires et boissons et activités de soutien</t>
  </si>
  <si>
    <t>114, 311, 312, 4131, 4132, 445</t>
  </si>
  <si>
    <t>114, 311, 312, 4244, 4248, 445</t>
  </si>
  <si>
    <t>IMMO</t>
  </si>
  <si>
    <t>Immobilier</t>
  </si>
  <si>
    <t>SERV</t>
  </si>
  <si>
    <t>Secteurs des services</t>
  </si>
  <si>
    <t>323, 41113, 41119, 4133, 4134, 414, 415, 416, 417, 418, 419, 441, 444, 449, 455, 456, 458, 459, 49, 51, 54, 55, 561, 61, 62, 71, 72, 81, 91</t>
  </si>
  <si>
    <t>323, 423, 4241, 4242, 4243, 4245, 4246, 4249, 425, 441, 444, 449, 455, 456, 458, 459, 49, 51, 54, 55, 561, 61, 62, 71, 72, 81, 92</t>
  </si>
  <si>
    <t>AUTR</t>
  </si>
  <si>
    <t>Autres industries</t>
  </si>
  <si>
    <t>236, 2372, 2373, 2379, 238, 313, 314, 315, 316, 333, 334, 337, 339</t>
  </si>
  <si>
    <t>Codes SCIAN associés à plusieurs secteurs</t>
  </si>
  <si>
    <t>Code SCIAN</t>
  </si>
  <si>
    <t>Code de secteur 1</t>
  </si>
  <si>
    <t>Code de secteur 2</t>
  </si>
  <si>
    <t>Régions aux fins de l'ENASC – Risque de crédit et risque de marché</t>
  </si>
  <si>
    <t>Cet onglet dresse la liste des 9 régions et des codes ISO à 3 lettres (alpha-3) correspondants. Cette mise en correspondance s'applique uniquement aux modules sur le risque de crédit et le risque de marché de l'ENASC.
L'attribution régionale cadre essentiellement avec l'emplacement ou le continent où se trouve la région, à quelques exceptions près (p. ex., les territoires dépendants sont classés dans la région de l'État duquel ils dépendent). Les exceptions sont indiquées dans la colonne Description. 
On trouvera la mise en correspondance des noms de régions avec les codes ISO à 3 lettres sur le site https://www.iso.org/fr/iso-3166-country-codes.html (cliquer sur le lien « Plateforme de consultation en ligne »).</t>
  </si>
  <si>
    <t>Régions</t>
  </si>
  <si>
    <t>Nom de la région</t>
  </si>
  <si>
    <t>Codes ISO à 3 lettres correspondants</t>
  </si>
  <si>
    <t>CA</t>
  </si>
  <si>
    <t>Canada</t>
  </si>
  <si>
    <t>CAN</t>
  </si>
  <si>
    <t>US</t>
  </si>
  <si>
    <t>États-Unis</t>
  </si>
  <si>
    <t>États-Unis et tous ses territoires dépendants</t>
  </si>
  <si>
    <t>ASM, GUM, MNP, PRI, UMI, USA, VIR</t>
  </si>
  <si>
    <t>LA</t>
  </si>
  <si>
    <t>Amérique du Sud, Amérique centrale et Caraïbes</t>
  </si>
  <si>
    <t>Amérique du Sud, Amérique centrale et Caraïbes, à l'exclusion des territoires dépendants d'autres pays</t>
  </si>
  <si>
    <t>ATG, ARG, BHS, BRB, BLZ, BOL, BES, BRA, CHL, COL, CRI, CUB, DMA, DOM, ECU, SLV, GRD, GLP, GTM, GUY, HTI, HND, JAM, MTQ, MEX, NIC, PAN, PRY, PER, KNA, LCA, VCT, SUR, TTO, URY, VEN</t>
  </si>
  <si>
    <t>A_EU</t>
  </si>
  <si>
    <t>Économies européennes avancées</t>
  </si>
  <si>
    <t>Économies européennes avancées et leurs territoires, y compris Israël, qui est classé dans la catégorie des économies avancées par le FMI en raison des similitudes entre son modèle économique et celui des économies européennes avancées</t>
  </si>
  <si>
    <t>ALA, AND, AIA, ABW, AUT, BEL, BMU, BVT, IOT, CYM, HRV, CUW, CYP, CZE, DNK, EST, FLK, FRO, FIN, FRA, GUF, PYF, ATF, DEU, GIB, GRC, GRL, ISL, IRL, IMN, ISR, ITA, JEY, LVA, LIE, LTU, LUX, MLT, MCO, MSR, NLD, NCL, NOR, PCN, PRT, BLM, SHN, MAF, SPM, SMR, SXM, SVK, SVN, SGS, ESP, SJM, SWE, CHE, TCA, GBR, VGB, WLF</t>
  </si>
  <si>
    <t>R_EU</t>
  </si>
  <si>
    <t>Reste de l'Europe</t>
  </si>
  <si>
    <t>Autres pays d'Europe qui ne sont pas classés dans la catégorie des économies avancées par le FMI</t>
  </si>
  <si>
    <t>ALB, BLR, BIH, BGR, GEO, GGY, VAT, HUN, MDA, MNE, POL, MKD, ROU, RUS, SRB, TUR, UKR</t>
  </si>
  <si>
    <t>A_AS_OC</t>
  </si>
  <si>
    <t>Économies asiatiques et océaniques avancées</t>
  </si>
  <si>
    <t>Toutes les économies avancées d'Asie et d'Océanie, et leurs territoires</t>
  </si>
  <si>
    <t>AUS, CXR, CCK, COK, HMD, HKG, JPN, KOR, MAC, NZL, NIU, NFK, SGP, TWN, TKL</t>
  </si>
  <si>
    <t>R_AS_OS</t>
  </si>
  <si>
    <t>Reste des économies asiatiques et océaniques</t>
  </si>
  <si>
    <t>Autres économies d'Asie et d'Océanie qui ne sont pas classées dans la catégorie des économies avancées par le FMI, à l'exclusion des territoires dépendants d'autres pays</t>
  </si>
  <si>
    <t>AFG, ARM, AZE, BGD, BTN, BRN, KHM, CHN, FJI, IND, IDN, KAZ, KIR, PRK, KGZ, LAO, MYS, MDV, MHL, FSM, MNG, MMR, NRU, NPL, PAK, PSE, PNG, PHL, WSM, SLB, LKA, TJK, THA, TLS, TON, TKM, TUV, UZB, VUT, VNM</t>
  </si>
  <si>
    <t>ME</t>
  </si>
  <si>
    <t>Moyen-Orient</t>
  </si>
  <si>
    <t>Toutes les économies du Moyen-Orient, à l'exclusion d'Israël qui est la seule économie de la région à être classée dans la catégorie des économies avancées par le FMI</t>
  </si>
  <si>
    <t>BHR, IRN, IRQ, JOR, KWT, LBN, OMN, PLW, QAT, SAU, SYR, ARE, YEM</t>
  </si>
  <si>
    <t>AF</t>
  </si>
  <si>
    <t>Afrique</t>
  </si>
  <si>
    <t>Tous les pays d'Afrique</t>
  </si>
  <si>
    <t>DZA, AGO, BEN, BWA, BFA, BDI, CPV, CMR, CAF, TCD, COM, COD, COG, CIV, DJI, EGY, GNQ, ERI, SWZ, ETH, GAB, GMB, GHA, GIN, GNB, KEN, LSO, LBR, LBY, MDG, MWI, MLI, MRT, MUS, MYT, MAR, MOZ, NAM, NER, NGA, REU, RWA, STP, SEN, SYC, SLE, SOM, ZAF, SSD, SDN, TZA, TGO, TUN, UGA, ESH, ZMB, ZWE</t>
  </si>
  <si>
    <t>Tranches de qualité de crédit aux fins de l'ENASC – Risque de crédit et risque de marché à l'égard des obligations de sociétés et des actions privilégiées</t>
  </si>
  <si>
    <r>
      <t>Cet onglet dresse la liste des 6 tranches de qualité de crédit et des fourchettes de probabilité de défaut (PD) de qualité de crédit (PD</t>
    </r>
    <r>
      <rPr>
        <vertAlign val="subscript"/>
        <sz val="11"/>
        <color theme="1"/>
        <rFont val="Arial"/>
        <family val="2"/>
      </rPr>
      <t>QC</t>
    </r>
    <r>
      <rPr>
        <sz val="11"/>
        <color theme="1"/>
        <rFont val="Arial"/>
        <family val="2"/>
      </rPr>
      <t>) correspondantes. Soulignons que la classification de la qualité de crédit vise uniquement à déterminer des rajustements de PD appropriés au titre du climat pour différentes valeurs de PD initiales; il ne s’agit pas d’une évaluation de la qualité de crédit des actifs sous-jacents. 
La question de la PD de qualité de crédit est abordée à la section 3.4.3 de la méthode de l'ENASC.</t>
    </r>
  </si>
  <si>
    <t>Tranches de qualité de crédit de l'ENASC</t>
  </si>
  <si>
    <t>Fourchette de PD de qualité de crédit</t>
  </si>
  <si>
    <r>
      <t>0,00 % ≤ PD</t>
    </r>
    <r>
      <rPr>
        <vertAlign val="subscript"/>
        <sz val="11"/>
        <color rgb="FF212121"/>
        <rFont val="Arial"/>
        <family val="2"/>
      </rPr>
      <t>QC</t>
    </r>
    <r>
      <rPr>
        <sz val="11"/>
        <color rgb="FF212121"/>
        <rFont val="Arial"/>
        <family val="2"/>
      </rPr>
      <t xml:space="preserve"> &lt; 0,07 %</t>
    </r>
  </si>
  <si>
    <r>
      <t>0,07 % ≤ PD</t>
    </r>
    <r>
      <rPr>
        <vertAlign val="subscript"/>
        <sz val="11"/>
        <color rgb="FF212121"/>
        <rFont val="Arial"/>
        <family val="2"/>
      </rPr>
      <t>QC</t>
    </r>
    <r>
      <rPr>
        <sz val="11"/>
        <color rgb="FF212121"/>
        <rFont val="Arial"/>
        <family val="2"/>
      </rPr>
      <t xml:space="preserve"> &lt; 0,25 %</t>
    </r>
  </si>
  <si>
    <r>
      <t>0,25 % ≤ PD</t>
    </r>
    <r>
      <rPr>
        <vertAlign val="subscript"/>
        <sz val="11"/>
        <color rgb="FF212121"/>
        <rFont val="Arial"/>
        <family val="2"/>
      </rPr>
      <t>QC</t>
    </r>
    <r>
      <rPr>
        <sz val="11"/>
        <color rgb="FF212121"/>
        <rFont val="Arial"/>
        <family val="2"/>
      </rPr>
      <t xml:space="preserve"> &lt; 1,00 %</t>
    </r>
  </si>
  <si>
    <r>
      <t>1,00 % ≤ PD</t>
    </r>
    <r>
      <rPr>
        <vertAlign val="subscript"/>
        <sz val="11"/>
        <color rgb="FF212121"/>
        <rFont val="Arial"/>
        <family val="2"/>
      </rPr>
      <t>QC</t>
    </r>
    <r>
      <rPr>
        <sz val="11"/>
        <color rgb="FF212121"/>
        <rFont val="Arial"/>
        <family val="2"/>
      </rPr>
      <t xml:space="preserve"> &lt; 7,00 %</t>
    </r>
  </si>
  <si>
    <r>
      <t>7,00 % ≤ PD</t>
    </r>
    <r>
      <rPr>
        <vertAlign val="subscript"/>
        <sz val="11"/>
        <color rgb="FF212121"/>
        <rFont val="Arial"/>
        <family val="2"/>
      </rPr>
      <t>QC</t>
    </r>
    <r>
      <rPr>
        <sz val="11"/>
        <color rgb="FF212121"/>
        <rFont val="Arial"/>
        <family val="2"/>
      </rPr>
      <t xml:space="preserve"> &lt; 20,00 %</t>
    </r>
  </si>
  <si>
    <r>
      <t>20,00 % ≤ PD</t>
    </r>
    <r>
      <rPr>
        <vertAlign val="subscript"/>
        <sz val="11"/>
        <color rgb="FF212121"/>
        <rFont val="Arial"/>
        <family val="2"/>
      </rPr>
      <t>QC</t>
    </r>
    <r>
      <rPr>
        <sz val="11"/>
        <color rgb="FF212121"/>
        <rFont val="Arial"/>
        <family val="2"/>
      </rPr>
      <t xml:space="preserve"> &lt; 100,00 %</t>
    </r>
  </si>
  <si>
    <t>Catégories d'actifs aux fins de l'ENASC – Risque de crédit et risque de marché à l'égard des obligations de sociétés et des actions privilégiées</t>
  </si>
  <si>
    <r>
      <t xml:space="preserve">Cet onglet dresse la liste des catégories d’actifs à utiliser dans le module sur le risque de crédit et le module sur le risque de marché à l’égard des obligations de sociétés et des actions privilégiées de l’ENASC.
</t>
    </r>
    <r>
      <rPr>
        <sz val="11"/>
        <rFont val="Arial"/>
        <family val="2"/>
      </rPr>
      <t xml:space="preserve">Une exposition entre dans le champ d’application du module sur le risque de crédit si la valeur de l’exposition, à la date de déclaration, </t>
    </r>
    <r>
      <rPr>
        <sz val="11"/>
        <color theme="1"/>
        <rFont val="Arial"/>
        <family val="2"/>
      </rPr>
      <t xml:space="preserve">dépasse un seuil de 1,5 million de dollars canadiens en valeur absolue. </t>
    </r>
    <r>
      <rPr>
        <sz val="11"/>
        <rFont val="Arial"/>
        <family val="2"/>
      </rPr>
      <t>Une exposition entre dans le champ d’application du module sur le risque de marché si elle fait partie du portefeuille de négociation de l’IFF et si elle est comptabilisée à la juste valeur par le biais du résultat net (JVRN) ou au moyen de l’option de la juste valeur (OJV).</t>
    </r>
  </si>
  <si>
    <t>Catégories d'actifs – Risque de crédit</t>
  </si>
  <si>
    <t>Nom de la catégorie d'actifs</t>
  </si>
  <si>
    <t>S'applique à :</t>
  </si>
  <si>
    <t>Précisions pour les institutions de dépôt</t>
  </si>
  <si>
    <t>Précisions pour les assureurs</t>
  </si>
  <si>
    <t>Expositions sur prêts aux grandes entreprises et prêts commerciaux</t>
  </si>
  <si>
    <t>Risque de crédit à l'égard des expositions sur prêts aux grandes entreprises et prêts commerciaux (section 3.4)</t>
  </si>
  <si>
    <t>Expositions sur prêts aux grandes entreprises et prêts commerciaux qui font partie du portefeuille bancaire, comme les prêts et les créances de crédit-bail</t>
  </si>
  <si>
    <t>Expositions sur prêts aux grandes entreprises et prêts commerciaux, comme des prêts hypothécaires non résidentiels qui sont comptabilisés à la juste valeur par le biais des autres éléments du résultat global (JVAERG) et au coût amorti</t>
  </si>
  <si>
    <t>Obligations de sociétés</t>
  </si>
  <si>
    <t>Risque de crédit à l'égard des obligations de sociétés et des actions privilégiées (section 3.4)</t>
  </si>
  <si>
    <t>Obligations de sociétés ouvertes et fermées qui font partie du portefeuille bancaire</t>
  </si>
  <si>
    <t>Obligations de sociétés qui sont comptabilisées à la JVAERG et au coût amorti</t>
  </si>
  <si>
    <t>Actions privilégiées</t>
  </si>
  <si>
    <t>Actions privilégiées cotées en bourse qui font partie du portefeuille bancaire et qui relèvent de la norme comptable relative aux PCA selon l’IFRS 9</t>
  </si>
  <si>
    <t>Actions privilégiées cotées en bourse qui sont comptabilisées à la JVAERG et au coût amorti</t>
  </si>
  <si>
    <t>Catégories d'actifs – Risque de marché</t>
  </si>
  <si>
    <t>Actions ordinaires</t>
  </si>
  <si>
    <t>Risque de marché à l'égard des actions ordinaires (section 3.5.2)</t>
  </si>
  <si>
    <t>Actions ordinaires cotées en bourse qui font partie du portefeuille de négociation et qui sont comptabilisées à la JVRN</t>
  </si>
  <si>
    <t>Actions ordinaires cotées en bourse qui sont comptabilisées à la JVRN ou au moyen de l'OJV</t>
  </si>
  <si>
    <t>Risque de marché à l'égard des obligations de sociétés et des actions privilégiées (section 3.5.3)</t>
  </si>
  <si>
    <t>Obligations de sociétés ouvertes et fermées qui font partie du portefeuille de négociation et qui sont comptabilisées à la JVRN</t>
  </si>
  <si>
    <t>Obligations de sociétés qui sont comptabilisées à la JVRN ou au moyen de l'OJV</t>
  </si>
  <si>
    <t>Actions privilégiées cotées en bourse qui font partie du portefeuille de négociation et qui sont comptabilisées à la JVRN</t>
  </si>
  <si>
    <t>Actions privilégiées cotées en bourse qui font partie du portefeuille de négociation ou qui sont comptabilisées au moyen de l'OJV</t>
  </si>
  <si>
    <t>Régions aux fins de l'ENASC − Risque d'inondation et risque de feu de forêt</t>
  </si>
  <si>
    <t>Cet onglet dresse la liste des régions visées dans les modules sur le risque d'inondation et le risque de feu de forêt. Les régions ont été établies au moyen des régions de tri d'acheminement (RTA), qui correspondent aux trois premiers caractères du code postal d'un bien immobilier. Plus précisément, ce ne sont pas les noms des régions, utilisés uniquement à titre descriptif, qui définissent la portée.
À noter que lorsque la RTA se termine par un ou deux astérisques (*), la portée englobe toutes les RTA qui commencent par les caractères indiqués. Par exemple, la RTA « V5* » comprend toutes les RTA qui commencent par « V5 ».</t>
  </si>
  <si>
    <t>Régions – Risque d'inondation</t>
  </si>
  <si>
    <t>RTA visées</t>
  </si>
  <si>
    <t>VAN</t>
  </si>
  <si>
    <t>Vancouver (Colombie-Britannique)</t>
  </si>
  <si>
    <t>V1M, V2W, V2X, V2Y, V2Z, V3A, V3B, V3C, V3E, V3H, V3J, V3K, V3L, V3M, V3N, V3R, V3S, V3T, V3V, V3W, V3X, V3Y, V3Z, V4A, V4B, V4C, V4E, V4G, V4K, V4L, V4M, V4N, V4P, V4R, V4W, V5*, V6*, V7A, V7B, V7C, V7E, V7G, V7J, V7K, V7L, V7M, V7N, V7P, V7R, V7S, V7T, V7V, V7W, V7X, V7Y</t>
  </si>
  <si>
    <t>CAL</t>
  </si>
  <si>
    <t>Calgary (Alberta)</t>
  </si>
  <si>
    <t>T1X, T1Y, T2*, T3A, T3B, T3C, T3E, T3G, T3H, T3J, T3K, T3L, T3M, T3N, T3P, T3R, T3S, T4C</t>
  </si>
  <si>
    <t>EDM</t>
  </si>
  <si>
    <t>Edmonton (Alberta)</t>
  </si>
  <si>
    <t>T5*, T6*, T8L, T8N</t>
  </si>
  <si>
    <t>WIN</t>
  </si>
  <si>
    <t>Winnipeg (Manitoba)</t>
  </si>
  <si>
    <t>R2*, R3*, R4A, R4G, R4H, R4J, R5A, R5K, R5P</t>
  </si>
  <si>
    <t>KWC</t>
  </si>
  <si>
    <t>Kitchener-Waterloo-Cambridge (Ontario)</t>
  </si>
  <si>
    <t>N1C, N1E, N1G, N1H, N1K, N1L, N1P, N1R, N1S, N1T, N2A, N2B, N2C, N2E, N2G, N2H, N2J, N2K, N2L, N2M, N2N, N2P, N2R, N2T, N2V, N3C, N3E, N3H</t>
  </si>
  <si>
    <t>OGA</t>
  </si>
  <si>
    <t>Ottawa-Gatineau (Ontario/Québec)</t>
  </si>
  <si>
    <t>K1*, K2*, K4A, K4B, K4C, K4K, K4M, K4P, J8L, J8M, J8P, J8R, J8T, J8V, J8X, J8Y, J8Z, J9A, J9H, J9J</t>
  </si>
  <si>
    <t>MON</t>
  </si>
  <si>
    <t>Montréal (Québec)</t>
  </si>
  <si>
    <t>H**, J0L, J0N, J0P, J0S, J2W, J2Y, J3A, J3B, J3E, J3G, J3H, J3L, J3N, J3V, J3X, J3Y, J3Z, J4*, J5A, J5B, J5C, J5K, J5L, J5R, J5T, J5W, J5X, J5Y, J5Z, J6A, J6J, J6N, J6R, J6V, J6W, J6X, J6Y, J6Z, J7A, J7B, J7C, J7E, J7G, J7H, J7J, J7K, J7L, J7M, J7N, J7R, J7T, J7V, J7W, J7X, J7Y, J7Z</t>
  </si>
  <si>
    <t>QUE</t>
  </si>
  <si>
    <t>Québec (Québec)</t>
  </si>
  <si>
    <t>G1*, G2*, G3E, G3G, G3J, G3K</t>
  </si>
  <si>
    <t>SHE</t>
  </si>
  <si>
    <t>Sherbrooke (Québec)</t>
  </si>
  <si>
    <t>J1C, J1E, J1G, J1H, J1J, J1K, J1L, J1M, J1N, J1R</t>
  </si>
  <si>
    <t>SAG</t>
  </si>
  <si>
    <t>Saguenay (Québec)</t>
  </si>
  <si>
    <t>G7B, G7G, G7H, G7J, G7K, G7N, G7S, G7T, G7X, G7Y, G7Z, G8A</t>
  </si>
  <si>
    <t>FRE</t>
  </si>
  <si>
    <t>Fredericton (Nouveau-Brunswick)</t>
  </si>
  <si>
    <t>E2V, E3A, E3B, E3C, E3E, E3G</t>
  </si>
  <si>
    <t>Régions – Risque de feu de forêt</t>
  </si>
  <si>
    <t>NT</t>
  </si>
  <si>
    <t>Territoires du Nord-Ouest</t>
  </si>
  <si>
    <t>X0E</t>
  </si>
  <si>
    <t>AB</t>
  </si>
  <si>
    <t>Nord de l'Alberta</t>
  </si>
  <si>
    <t>T0H, T0P, T0G, T0A</t>
  </si>
  <si>
    <t>SK</t>
  </si>
  <si>
    <t>Nord de la Saskatchewan</t>
  </si>
  <si>
    <t>S0J, S0M, S0E, S0K</t>
  </si>
  <si>
    <t>MB</t>
  </si>
  <si>
    <t>Nord du Manitoba</t>
  </si>
  <si>
    <t>R0B</t>
  </si>
  <si>
    <t>ON</t>
  </si>
  <si>
    <t>Nord-Ouest de l'Ontario</t>
  </si>
  <si>
    <t>P0V</t>
  </si>
  <si>
    <t>QC</t>
  </si>
  <si>
    <t>Nord du Québec</t>
  </si>
  <si>
    <t>J0Y, G0G</t>
  </si>
  <si>
    <t>NL</t>
  </si>
  <si>
    <t>Nord-Est de Terre-Neuve et Est du Labrador</t>
  </si>
  <si>
    <t>A0C, A0G, A0K, A0P</t>
  </si>
  <si>
    <t>Codes d'expositions aux fins de l'ENASC − Synthèse des expositions sur immobilier et modules sur les risques physiques</t>
  </si>
  <si>
    <t>Cet onglet dresse la liste des codes d'expositions à utiliser dans la synthèse des expositions sur immobilier et dans les modules sur les risques physiques. Les codes d'exposition correspondent aux catégories d'exposition de la méthode de l'ENASC et aux actifs corporels ou aux garanties (s'il y a lieu) dans l'ensemble des feuilles de calcul suivantes : Synthèse Immobilier, Risque d'inondation et Risque de feu de forêt. Comme dans les feuilles de calcul en question, les informations ci-dessous sont présentées séparément selon la nature de l'IFF participante (ID ou assureur).
Plus précisément, les tableaux ci-dessous renferment des informations sur :
1) les codes d'expositions des ID;
2) les codes d'expositions des assureurs.
À noter que pour ce qui est du risque de transition lié à l'immobilier, les expositions visées correspondent à celles indiquées dans les tableaux Synthèse Immobilier ci-dessous, bien que les codes d'exposition ne s'appliquent pas à ce module.</t>
  </si>
  <si>
    <t>Types d’expositions à l'égard de la synthèse des expositions sur immobilier des ID</t>
  </si>
  <si>
    <t>Code à utiliser dans la feuille Synthèse Immobilier</t>
  </si>
  <si>
    <t>Type d’exposition</t>
  </si>
  <si>
    <t>Type d’actif corporel ou de garantie</t>
  </si>
  <si>
    <t>Prêts hypothécaires - Garantis par un bien immobilier résidentiel - Prêts assurés par la SCHL
Prêts hypothécaires - Garantis par un bien immobilier résidentiel - Autres prêts assurés</t>
  </si>
  <si>
    <t>Bien immobilier résidentiel</t>
  </si>
  <si>
    <t>Prêts hypothécaires - Garantis par un bien immobilier résidentiel - Prêts non assurés
MCBI - Garanties par un bien immobilier résidentiel  
Prêts non hypothécaires, à l’exception des MCBI - Garantis par un bien immobilier résidentiel 
Prêts hypothécaires inversés - Garantis par un bien immobilier résidentiel</t>
  </si>
  <si>
    <t>Prêts hypothécaires - Garantis par un bien immobilier non résidentiel
Prêts non hypothécaires - Garantis par un bien immobilier non résidentiel</t>
  </si>
  <si>
    <t>Biens immobiliers non résidentiels</t>
  </si>
  <si>
    <t>Immeubles dont l’IFF est propriétaire</t>
  </si>
  <si>
    <t>Immeubles</t>
  </si>
  <si>
    <t>Types d’expositions à l'égard de la synthèse des expositions sur immobilier des assureurs</t>
  </si>
  <si>
    <t>Placements - Prêts hypothécaires pour les assureurs</t>
  </si>
  <si>
    <t>Tous</t>
  </si>
  <si>
    <t>Immeubles de placement et immeubles pour propre usage pour les assureurs</t>
  </si>
  <si>
    <t>Assurance hypothécaire</t>
  </si>
  <si>
    <t>Types d'expositions à l'égard des risques physiques (ID)</t>
  </si>
  <si>
    <t>Code à utiliser dans la feuille Risque d'inondation</t>
  </si>
  <si>
    <t>Code à utiliser dans la feuille Risque de feu de forêt</t>
  </si>
  <si>
    <t>Type d'exposition</t>
  </si>
  <si>
    <t>Type d'actif corporel ou de garantie pour le risque d'inondation (risque de feu de forêt)</t>
  </si>
  <si>
    <t>Habitations unifamiliales, maisons en rangée (Bien immobilier résidentiel)</t>
  </si>
  <si>
    <t>Appartements en copropriété, appartements (Bien immobilier résidentiel)</t>
  </si>
  <si>
    <t>Prêts hypothécaires - Garantis par un bien immobilier résidentiel - Prêts non assurés
MCBI - Garanties par un bien immobilier résidentiel
Prêts non hypothécaires, à l’exception des MCBI - Garantis par un bien immobilier résidentiel
Prêts hypothécaires inversés - Garantis par un bien immobilier résidentiel</t>
  </si>
  <si>
    <t>Prêts hypothécaires - Garantis autrement que par un bien immobilier résidentiel
Prêts non hypothécaires - Garantis autrement que par un bien immobilier résidentiel</t>
  </si>
  <si>
    <t>Immeubles (Terrains, immeubles et équipement immobilier)</t>
  </si>
  <si>
    <t>Autres que des immeubles (Terrains, immeubles et équipement immobilier)</t>
  </si>
  <si>
    <t>Terrains, immeubles et équipement immobilier</t>
  </si>
  <si>
    <t>Types d'expositions à l'égard des risques physiques (assureurs)</t>
  </si>
  <si>
    <t>Code à utiliser dans les feuilles Risque d'inondation et Risque de feu de forêt</t>
  </si>
  <si>
    <t>Type d'actif corporel ou de garantie</t>
  </si>
  <si>
    <t>Placements - Prêts hypothécaires pour les assureurs</t>
  </si>
  <si>
    <t>Immeubles de placement, équipement et immeubles pour propre usage pour les assureurs</t>
  </si>
  <si>
    <t>Assurance de biens résidentiels</t>
  </si>
  <si>
    <t>Assurance de biens commerciaux</t>
  </si>
  <si>
    <t>Tranches de RPV aux fins de l'ENASC − Synthèse des expositions sur immobilier et modules sur les risques physiques</t>
  </si>
  <si>
    <r>
      <t xml:space="preserve">Cet onglet dresse la liste des 9 tranches de ratio prêt-valeur (RPV) et les fourchettes de RPV correspondantes, qui doivent être utilisées dans les feuilles de calcul suivantes : Synthèse Immobilier, Risque d’inondation et Risque de feu de forêt.
</t>
    </r>
    <r>
      <rPr>
        <sz val="11"/>
        <rFont val="Arial"/>
        <family val="2"/>
      </rPr>
      <t xml:space="preserve">
Le RPV d’un prêt se calcule comme suit : solde impayé à la date de déclaration</t>
    </r>
    <r>
      <rPr>
        <sz val="11"/>
        <color theme="1"/>
        <rFont val="Arial"/>
        <family val="2"/>
      </rPr>
      <t xml:space="preserve"> divisé par la valeur actuelle (estimée) du bien </t>
    </r>
    <r>
      <rPr>
        <sz val="11"/>
        <rFont val="Arial"/>
        <family val="2"/>
      </rPr>
      <t xml:space="preserve">à la date de déclaration. 
</t>
    </r>
    <r>
      <rPr>
        <sz val="11"/>
        <color theme="1"/>
        <rFont val="Arial"/>
        <family val="2"/>
      </rPr>
      <t xml:space="preserve">Le RPV d’une marge de crédit (y compris les MCBI) se calcule comme </t>
    </r>
    <r>
      <rPr>
        <sz val="11"/>
        <rFont val="Arial"/>
        <family val="2"/>
      </rPr>
      <t>suit : solde impayé à la date de déclaration</t>
    </r>
    <r>
      <rPr>
        <sz val="11"/>
        <color theme="1"/>
        <rFont val="Arial"/>
        <family val="2"/>
      </rPr>
      <t xml:space="preserve"> selon un facteur de conversion en équivalent-crédit (CCEC) de 75 % divisé par la valeur actuelle (estimée) du bien </t>
    </r>
    <r>
      <rPr>
        <sz val="11"/>
        <rFont val="Arial"/>
        <family val="2"/>
      </rPr>
      <t>à la date de déclaration.</t>
    </r>
    <r>
      <rPr>
        <sz val="11"/>
        <color theme="1"/>
        <rFont val="Arial"/>
        <family val="2"/>
      </rPr>
      <t xml:space="preserve">
Dans le cas d’un prêt ou d’une marge de crédit de deuxième rang, le solde impayé du prêt hypothécaire de premier rang est inclus dans le montant du prêt qui sert à calculer le RPV.
</t>
    </r>
    <r>
      <rPr>
        <sz val="11"/>
        <color rgb="FFFFC000"/>
        <rFont val="Arial"/>
        <family val="2"/>
      </rPr>
      <t xml:space="preserve">
</t>
    </r>
    <r>
      <rPr>
        <sz val="11"/>
        <rFont val="Arial"/>
        <family val="2"/>
      </rPr>
      <t>Dans le cas des ID, la tranche de RPV ne s’applique qu’aux expositions sur prêts. En d’autres termes, elle ne s’applique pas aux actifs détenus, pour lesquels on utilise la tranche de RPV « S.O. ».
Dans le cas des assureurs, la tranche de RPV ne s’applique qu’au type d'exposition « Placements - Prêts hypothécaires pour les assureurs » (pour lequel il est aussi possible d'utiliser la tranche « inconnu ») et à l’assurance hypothécaire. On utilise la tranche de RPV « S.O. » pour toutes les autres catégories d’exposition.</t>
    </r>
  </si>
  <si>
    <t>Tranches de RPV aux fins de l'ENASC</t>
  </si>
  <si>
    <t>Tranche de RPV</t>
  </si>
  <si>
    <t>Fourchette de RPV</t>
  </si>
  <si>
    <t>0,0 % &lt; RPV ≤ 50,0 %</t>
  </si>
  <si>
    <t>50,0 % &lt; RPV ≤ 60,0 %</t>
  </si>
  <si>
    <t>60,0 % &lt; RPV ≤ 70,0 %</t>
  </si>
  <si>
    <t>70,0 % &lt; RPV ≤ 75,0 %</t>
  </si>
  <si>
    <t>75,0 % &lt; RPV ≤ 80,0 %</t>
  </si>
  <si>
    <t>80,0 % &lt; RPV ≤ 85,0 %</t>
  </si>
  <si>
    <t>85,0 % &lt; RPV ≤ 90,0 %</t>
  </si>
  <si>
    <t>90,0 % &lt; RPV ≤ 95,0 %</t>
  </si>
  <si>
    <t>95,0 % &lt; RPV</t>
  </si>
  <si>
    <t>S.O.</t>
  </si>
  <si>
    <t>Sans objet – à utiliser pour les actifs détenus et les expositions d'assurance de biens</t>
  </si>
  <si>
    <t>inconnu</t>
  </si>
  <si>
    <t>Inconnu – à utiliser uniquement pour le type d'exposition « Placements - Prêts hypothécaires pour les assureurs »</t>
  </si>
  <si>
    <t>Indicateurs d'aléas et tranches de scénario aux fins de l’ENASC – Modules sur les risques physiques</t>
  </si>
  <si>
    <r>
      <t xml:space="preserve">Cet onglet dresse la liste des indicateurs d'aléas et des tranches de scénario qui ont été sélectionnés aux fins de l’ENASC et qui doivent être utilisés dans les feuilles de calcul Risque d’inondation et Risque de feu de forêt.
Que ce soit pour le risque d'inondation ou le risque de feu de forêt, on distingue deux indicateurs :
(i) l'indicateur d’aléa sélectionné (profondeur d'inondations pour le risque d’inondation ou ICD pour le risque de feu de forêt) du </t>
    </r>
    <r>
      <rPr>
        <u/>
        <sz val="11"/>
        <rFont val="Arial"/>
        <family val="2"/>
      </rPr>
      <t>scénario</t>
    </r>
    <r>
      <rPr>
        <sz val="11"/>
        <rFont val="Arial"/>
        <family val="2"/>
      </rPr>
      <t xml:space="preserve"> futur ;
(ii) l'indicateur d’aléa sélectionné (profondeur d'inondations pour le risque d’inondation ou ICD pour le risque de feu de forêt) de </t>
    </r>
    <r>
      <rPr>
        <u/>
        <sz val="11"/>
        <rFont val="Arial"/>
        <family val="2"/>
      </rPr>
      <t>référence</t>
    </r>
    <r>
      <rPr>
        <sz val="11"/>
        <rFont val="Arial"/>
        <family val="2"/>
      </rPr>
      <t xml:space="preserve">.
En outre, pour le risque de feu de forêt, on distingue deux indicateurs supplémentaires :
(i) la durée de la saison des feux sélectionnée du </t>
    </r>
    <r>
      <rPr>
        <u/>
        <sz val="11"/>
        <rFont val="Arial"/>
        <family val="2"/>
      </rPr>
      <t>scénario</t>
    </r>
    <r>
      <rPr>
        <sz val="11"/>
        <rFont val="Arial"/>
        <family val="2"/>
      </rPr>
      <t xml:space="preserve"> futur;
(ii) la durée de la saison des feux sélectionnée de </t>
    </r>
    <r>
      <rPr>
        <u/>
        <sz val="11"/>
        <rFont val="Arial"/>
        <family val="2"/>
      </rPr>
      <t>référence</t>
    </r>
    <r>
      <rPr>
        <sz val="11"/>
        <rFont val="Arial"/>
        <family val="2"/>
      </rPr>
      <t xml:space="preserve">.
Des tranches de scénario sont définies pour les indicateurs d’aléas sélectionnés du </t>
    </r>
    <r>
      <rPr>
        <u/>
        <sz val="11"/>
        <rFont val="Arial"/>
        <family val="2"/>
      </rPr>
      <t>scénario</t>
    </r>
    <r>
      <rPr>
        <sz val="11"/>
        <rFont val="Arial"/>
        <family val="2"/>
      </rPr>
      <t xml:space="preserve"> futur à des fins d'agrégation des données. Ces tranches sont indiquées ci-dessous.
</t>
    </r>
  </si>
  <si>
    <t>Indicateurs d’aléas pour le module sur le risque d’inondation aux fins de l'ENASC</t>
  </si>
  <si>
    <t>Indicateurs de profondeur d'inondations aux fins de l’ENASC</t>
  </si>
  <si>
    <t>Variable</t>
  </si>
  <si>
    <t>Profondeur d’inondations du scénario</t>
  </si>
  <si>
    <t>Profondeur d’inondations de référence</t>
  </si>
  <si>
    <t>horizon_temporel</t>
  </si>
  <si>
    <t>horizon de référence</t>
  </si>
  <si>
    <t>coefficient_risque</t>
  </si>
  <si>
    <t>inondations fluviales (PR de 1 fois tous les 100 ans)
inondations côtières (PR de 1 fois tous les 100 ans)</t>
  </si>
  <si>
    <t>inondations fluviales (PR de 1 fois tous les 5 ans)
inondations côtières (PR de 1 fois tous les 5 ans)</t>
  </si>
  <si>
    <t>scénario</t>
  </si>
  <si>
    <t>vision stochastique</t>
  </si>
  <si>
    <t>scénario de référence</t>
  </si>
  <si>
    <t>[indicateur sélectionné]</t>
  </si>
  <si>
    <r>
      <t>50</t>
    </r>
    <r>
      <rPr>
        <vertAlign val="superscript"/>
        <sz val="11"/>
        <color rgb="FF212121"/>
        <rFont val="Arial"/>
        <family val="2"/>
      </rPr>
      <t>e</t>
    </r>
    <r>
      <rPr>
        <sz val="11"/>
        <color rgb="FF212121"/>
        <rFont val="Arial"/>
        <family val="2"/>
      </rPr>
      <t>_percentile</t>
    </r>
  </si>
  <si>
    <t>moyenne</t>
  </si>
  <si>
    <t>Tranches de scénario d'inondations aux fins de l’ENASC (tranche_scénario_inondations)</t>
  </si>
  <si>
    <t>Tranche de scénario</t>
  </si>
  <si>
    <t>Fourchette de profondeurs d’inondations</t>
  </si>
  <si>
    <t>profondeur d’inondations = 0,00 m</t>
  </si>
  <si>
    <t>0,00 m &lt; profondeur d’inondations ≤ 0,05 m</t>
  </si>
  <si>
    <t>0,05 m &lt; profondeur d’inondations ≤ 0,10 m</t>
  </si>
  <si>
    <t>0,10 m &lt; profondeur d’inondations ≤ 0,17 m</t>
  </si>
  <si>
    <t>0,17 m &lt; profondeur d’inondations ≤ 0,25 m</t>
  </si>
  <si>
    <t>0,25 m &lt; profondeur d’inondations ≤ 0,50 m</t>
  </si>
  <si>
    <t>0,50 m &lt; profondeur d’inondations ≤ 0,75 m</t>
  </si>
  <si>
    <t>0,75 m &lt; profondeur d’inondations ≤ 1,00 m</t>
  </si>
  <si>
    <t>1,00 m &lt; profondeur d’inondations ≤ 2,00 m</t>
  </si>
  <si>
    <t>2,00 m &lt; profondeur d’inondations</t>
  </si>
  <si>
    <t>Indicateurs d’aléas pour le module sur le risque de feu de forêt aux fins de l’ENASC</t>
  </si>
  <si>
    <t>Indicateurs de feu de forêt aux fins de l’ENASC</t>
  </si>
  <si>
    <t>Indicateurs de saison des feux aux fins de l’ENASC</t>
  </si>
  <si>
    <t>Indice forêt-météo du scénario</t>
  </si>
  <si>
    <t>Indice forêt-météo de référence</t>
  </si>
  <si>
    <t>Durée de la saison des feux du scénario</t>
  </si>
  <si>
    <t>Durée de la saison des feux de référence</t>
  </si>
  <si>
    <t>quantiles_annuels</t>
  </si>
  <si>
    <r>
      <t>0,95 (95</t>
    </r>
    <r>
      <rPr>
        <vertAlign val="superscript"/>
        <sz val="11"/>
        <color rgb="FF212121"/>
        <rFont val="Arial"/>
        <family val="2"/>
      </rPr>
      <t>e</t>
    </r>
    <r>
      <rPr>
        <sz val="11"/>
        <color rgb="FF212121"/>
        <rFont val="Arial"/>
        <family val="2"/>
      </rPr>
      <t xml:space="preserve"> percentile de mai à septembre)</t>
    </r>
  </si>
  <si>
    <t>0,95 (95e percentile de mai à septembre)</t>
  </si>
  <si>
    <t>période</t>
  </si>
  <si>
    <t>2041-2070</t>
  </si>
  <si>
    <t xml:space="preserve">1971-2000 </t>
  </si>
  <si>
    <t>1971-2000</t>
  </si>
  <si>
    <t>ensemble_statistique</t>
  </si>
  <si>
    <t>moyen</t>
  </si>
  <si>
    <t>saison_feux</t>
  </si>
  <si>
    <t>ICD</t>
  </si>
  <si>
    <t>Tranches de scénario de feux de forêt aux fins de l’ENASC (tranche_scénario_ICD)</t>
  </si>
  <si>
    <t>Fourchette d’ICD</t>
  </si>
  <si>
    <t>ICD ≤ 30</t>
  </si>
  <si>
    <t>30 &lt; ICD ≤ 40</t>
  </si>
  <si>
    <t>40 &lt; ICD ≤ 50</t>
  </si>
  <si>
    <t>50 &lt; ICD ≤ 60</t>
  </si>
  <si>
    <t>60 &lt; ICD ≤ 70</t>
  </si>
  <si>
    <t>70 &lt; ICD ≤ 80</t>
  </si>
  <si>
    <t>80 &lt; ICD ≤ 90</t>
  </si>
  <si>
    <t>90 &lt; ICD ≤ 110</t>
  </si>
  <si>
    <t>110 &lt; ICD</t>
  </si>
  <si>
    <t>Exemple illustratif des calculs à l'égard du risque de crédit</t>
  </si>
  <si>
    <t xml:space="preserve">Cet onglet présente un exemple illustratif d'exposition hypothétique qui entre dans le champ d'application du module sur le risque de crédit. Les calculs indiqués sont fournis uniquement à titre illustratif. Tous les chiffres utilisés dans ces calculs sont hypothétiques. Les pertes de crédit attendues (PCA) sont calculées selon une formule annualisée simplifiée. À noter que cet exemple ne se veut pas représentatif des calculs de PCA; en cas de contradiction entre les calculs et d'autres exigences, y compris d'autres sections de la méthode, c'est la méthode qu'il faut suivre.   </t>
  </si>
  <si>
    <t>Caractéristiques de l'exposition hypothétique</t>
  </si>
  <si>
    <r>
      <t xml:space="preserve">Dans cet exemple, on suppose que l'exposition :
- fait partie du portefeuille de prêts aux grandes entreprises et de prêts commerciaux relevant de la norme comptable relative aux PCA selon l’IFRS 9 et n'est pas évaluée à la juste valeur par le biais du résultat net (JVRN);
- s'élève à 3 millions de dollars canadiens à la date de déclaration, ce qui est supérieur au seuil d'importance relative de 1,5 million de dollars canadiens;
- est classée dans le secteur « Industrie du charbon et activités de soutien » selon la mise en correspondance avec les codes SCIAN;
- est située au Canada;
- est la </t>
    </r>
    <r>
      <rPr>
        <u/>
        <sz val="11"/>
        <color theme="1"/>
        <rFont val="Arial"/>
        <family val="2"/>
      </rPr>
      <t>seule</t>
    </r>
    <r>
      <rPr>
        <sz val="11"/>
        <color theme="1"/>
        <rFont val="Arial"/>
        <family val="2"/>
      </rPr>
      <t xml:space="preserve"> exposition classée dans le secteur « Industrie du charbon et activités de soutien » au Canada dont la probabilité de défaut (PD) de qualité de crédit est comprise entre 1,00 % et 7,00 % (à titre illustratif pour les besoins du classeur de l'ENASC).
On suppose également que l'institution financière (IF) fictive utilise trois scénarios macroéconomiques assortis de coefficients de pondération précis pour calculer ses PCA (voir les PD prospectives présentées au tableau 2).</t>
    </r>
  </si>
  <si>
    <t>PCA de référence</t>
  </si>
  <si>
    <t>Le tableau qui suit présente les calculs (en date de décembre 2023) des PCA pour la durée de vie prospectives de l'IF, conformément à l'IFRS 9, pour l'exposition hypothétique.
Pour chaque scénario macroéconomique, on a calculé les PCA pour la durée de vie au moyen des valeurs de PD projetées correspondantes, et de valeurs de perte en cas de défaut (PCD) et d'exposition en cas de défaut (ECD) qui ne dépendent pas du scénario. Les PCA moyennes pondérées correspondent aux PCA de référence, comme il est indiqué à la section 3.4.2 de la méthode de l'ENASC.</t>
  </si>
  <si>
    <t>Années dans la durée de vie de l'exposition</t>
  </si>
  <si>
    <t>PD</t>
  </si>
  <si>
    <t>PCD</t>
  </si>
  <si>
    <t>ECD</t>
  </si>
  <si>
    <t>PD (modèle logit)</t>
  </si>
  <si>
    <t>Années de la durée de vie</t>
  </si>
  <si>
    <t>Facteur d'actualisation</t>
  </si>
  <si>
    <t>PCA annuelles</t>
  </si>
  <si>
    <t>Taux d'actualisation</t>
  </si>
  <si>
    <t>Scénario pessimiste</t>
  </si>
  <si>
    <t>Scénario de référence*</t>
  </si>
  <si>
    <t>Scénario optimiste</t>
  </si>
  <si>
    <t xml:space="preserve">* Le scénario de référence correspond au scénario macroéconomique de référence qui est utilisé par l'IF aux fins du calcul des PCA conformément à l'IFRS 9. </t>
  </si>
  <si>
    <t>PCA du scénario pessimiste</t>
  </si>
  <si>
    <t>PCA du scénario de référence*</t>
  </si>
  <si>
    <t>PCA du scénario optimiste</t>
  </si>
  <si>
    <t>PCA pondérées</t>
  </si>
  <si>
    <t>Total des PCA</t>
  </si>
  <si>
    <t>Coefficient de pondération du scénario</t>
  </si>
  <si>
    <t xml:space="preserve">La tranche de qualité de crédit de l'exposition est déterminée en utilisant la PD de qualité de crédit estimée pour l'année 2024. La PD de qualité de crédit correspond à la moyenne pondérée des estimations de PD en 2024, selon les mêmes coefficients de pondération que ceux utilisés pour calculer les PCA de référence. </t>
  </si>
  <si>
    <t>Tranches de qualité de crédit aux fins de l'ENASC</t>
  </si>
  <si>
    <t>Numéro de tranche</t>
  </si>
  <si>
    <t>Limite inférieure de la PD (inclusive)</t>
  </si>
  <si>
    <t>Limite supérieure de la PD (exclusive)</t>
  </si>
  <si>
    <t>Scénario de référence</t>
  </si>
  <si>
    <t>PD pondérées</t>
  </si>
  <si>
    <t>PD estimée</t>
  </si>
  <si>
    <t>Calcul des valeurs ajustées au titre du climat</t>
  </si>
  <si>
    <t>Instant T aux fins des calculs</t>
  </si>
  <si>
    <r>
      <t xml:space="preserve">&lt;-- sélectionner l'instant T dans le menu déroulant aux fins des calculs des </t>
    </r>
    <r>
      <rPr>
        <b/>
        <sz val="11"/>
        <rFont val="Arial"/>
        <family val="2"/>
      </rPr>
      <t>valeurs</t>
    </r>
  </si>
  <si>
    <t>PD annuelles inconditionnelles</t>
  </si>
  <si>
    <t>Années dans la durée de vie de l’exposition</t>
  </si>
  <si>
    <t>PD de référence inconditionnelles</t>
  </si>
  <si>
    <t>PD conditionnelles annuelles</t>
  </si>
  <si>
    <t>Facteurs de survie annuels</t>
  </si>
  <si>
    <t>PD conditionnelles annuelles (modèle logit)</t>
  </si>
  <si>
    <t>PD ajustées au titre du climat</t>
  </si>
  <si>
    <t>Années dans la durée de vie de l’instant T aux fins de l’exercice</t>
  </si>
  <si>
    <t>Ajustements de la PD conditionnelle annuelle</t>
  </si>
  <si>
    <t>PD conditionnelles annuelles ajustées au titre du climat</t>
  </si>
  <si>
    <t>Facteurs de survie ajustées au titre du climat</t>
  </si>
  <si>
    <t xml:space="preserve">PD inconditionnelles annuelles (modèle logit) </t>
  </si>
  <si>
    <t>PCA ajustées au titre du climat</t>
  </si>
  <si>
    <t xml:space="preserve">Pour chaque scénario climatique visé dans le cadre de l'exercice et chaque instant à déclarer dans l'horizon temporel de l'exercice (c.-à-d. 2030, 2035, 2040 et 2045), les PCA pour la durée de vie sont calculées après avoir ajusté la PD et la PCD au moyen des coefficients de risque du scénario, qui ont été fournis par le BSIF (des valeurs illustratives sont indiquées dans le tableau ci-dessous).
Les majorations de la PD correspondantes sont extraites en sélectionnant l'année. Si la durée de vie s'étend au-delà de l'horizon temporel des majorations de la PD fournies, la dernière valeur peut être utilisée pour le reste de la durée de vie. Dans cet exemple, les majorations de la PD ne sont fournies que jusqu'en 2050. Par conséquent, pour 2051 et les années suivantes, c'est la majoration de la PD de 2050 qui est utilisée. </t>
  </si>
  <si>
    <t>Années dans la durée de vie pour l'instant T</t>
  </si>
  <si>
    <t>PD ajustée au titre du climat</t>
  </si>
  <si>
    <t>PCD ajustée au titre du climat</t>
  </si>
  <si>
    <t>PCA ajustées au titre du climat pondérées</t>
  </si>
  <si>
    <t>Classeur de l'ENASC</t>
  </si>
  <si>
    <r>
      <t xml:space="preserve">En supposant que cette exposition hypothétique est la seule exposition dans le secteur « Industrie du charbon et activités de soutien », au Canada, et dans la catégorie d'actifs correspondante, l'IF fictive entrerait les valeurs calculées dans la feuille de calcul « Risque de crédit » du classeur de l'ENASC, dans la ligne correspondante. Le tableau ci-dessous présente un sous-ensemble des champs de données de cette ligne (en supposant que le code de catégorie d'actifs de cette exposition fictive est </t>
    </r>
    <r>
      <rPr>
        <b/>
        <sz val="11"/>
        <rFont val="Arial"/>
        <family val="2"/>
      </rPr>
      <t>1</t>
    </r>
    <r>
      <rPr>
        <sz val="11"/>
        <rFont val="Arial"/>
        <family val="2"/>
      </rPr>
      <t>). Dans l'éventualité où d'autres expositions correspondraient aux critères de cette ligne, les valeurs calculées seraient agrégées avant de remplir la ligne correspondante.</t>
    </r>
  </si>
  <si>
    <t>…</t>
  </si>
  <si>
    <t>Majoration de la PD</t>
  </si>
  <si>
    <t xml:space="preserve">Pour chaque scénario et année de l'horizon temporel de l'exercice, une majoration de la PD est fournie pour chaque combinaison possible (Secteur - Région - Tranche de qualité de crédit). Le tableau suivant est fourni à titre illustratif; les majorations de la PD qui y sont indiquées sont utilisées dans l'exemple. </t>
  </si>
  <si>
    <t>année</t>
  </si>
  <si>
    <t xml:space="preserve">Majoration de la PD au titre du climat – Intervention immédiate (sous 2 ℃) </t>
  </si>
  <si>
    <t xml:space="preserve">Majoration de la PD au titre du climat – Intervention différée (sous 2 ℃) </t>
  </si>
  <si>
    <t>Majoration de la PD au titre du climat – Carboneutralité en 2050</t>
  </si>
  <si>
    <t>Exemple illustratif – Estimation de la valeur marchande ajustée au titre du climat des obligations de sociétés</t>
  </si>
  <si>
    <r>
      <t xml:space="preserve">Cet onglet présente des exemples illustratifs de la façon dont la valeur marchande ajustée au titre du climat sera estimée pour deux expositions hypothétiques distinctes sur obligations de sociétés qui entrent dans le champ d'application du module sur le risque de marché à l'égard des obligations de sociétés et des actions privilégiées, à l'aide d'une approche fondée sur la sensibilité. Dans ces exemples, la valeur marchande ajustée au titre du climat est calculée pour les expositions hypothétiques, selon le scénario Intervention immédiate (sous 2 ℃) (par rapport au scénario de référence). L'exemple est fondé sur une date de déclaration au T4 de 2023.
Les calculs indiqués sont fournis uniquement à titre illustratif. Tous les chiffres utilisés dans ces calculs sont hypothétiques; ils ne sont pas représentatifs des expositions des IFF ou des coefficients de risque </t>
    </r>
    <r>
      <rPr>
        <sz val="11"/>
        <rFont val="Arial"/>
        <family val="2"/>
      </rPr>
      <t xml:space="preserve">qui ont été fournis par </t>
    </r>
    <r>
      <rPr>
        <sz val="11"/>
        <color theme="1"/>
        <rFont val="Arial"/>
        <family val="2"/>
      </rPr>
      <t xml:space="preserve">le BSIF pour ce module. En outre, cet exemple n'est pas représentatif des calculs de la valeur marchande; en cas de contradiction entre les calculs et d'autres exigences, y compris d'autres sections de la méthode, c'est la méthode qu'il faut suivre.   
</t>
    </r>
  </si>
  <si>
    <t>Caractéristiques de l'exposition</t>
  </si>
  <si>
    <t>Exemple I</t>
  </si>
  <si>
    <t>Exemple II</t>
  </si>
  <si>
    <r>
      <t xml:space="preserve">Dans cet exemple, on étudie le cas d'une obligation à taux fixe :
- qui est </t>
    </r>
    <r>
      <rPr>
        <sz val="11"/>
        <rFont val="Arial"/>
        <family val="2"/>
      </rPr>
      <t xml:space="preserve">libellée en dollars US;
</t>
    </r>
    <r>
      <rPr>
        <sz val="11"/>
        <color theme="1"/>
        <rFont val="Arial"/>
        <family val="2"/>
      </rPr>
      <t xml:space="preserve">- dont le principal s'élève à 2 000 000 $US en date de décembre 2023 (en supposant un taux de change $US/$CA de 1,35 fin décembre 2023, cela équivaut approximativement à 2 700 000 $CA);
- qui est classée dans le secteur « Extraction de pétrole » (PÉTR-EXTR) selon la classification sectorielle de l'ENASC;
- dont l'échéance est de 8 ans;
- dont l'émetteur est classé dans la région Canada </t>
    </r>
    <r>
      <rPr>
        <sz val="11"/>
        <rFont val="Arial"/>
        <family val="2"/>
      </rPr>
      <t>(CA) selon la classification régionale de l'ENASC;</t>
    </r>
    <r>
      <rPr>
        <sz val="11"/>
        <color theme="1"/>
        <rFont val="Arial"/>
        <family val="2"/>
      </rPr>
      <t xml:space="preserve">
- qui est la seule exposition classée dans le secteur « Extraction de pétrole » au Canada dont la PD de référence est comprise entre 0,00 % et 0,07 % (à titre illustratif pour les besoins du classeur de l'ENASC).
</t>
    </r>
  </si>
  <si>
    <t xml:space="preserve">Dans cet exemple, on étudie le cas d'une obligation à taux fixe : 
- qui est libellée en dollars CA;
- dont le principal s'élève à 5 000 000 $CA en date de décembre 2023;
- qui est classée dans le secteur « Production d’électricité à partir d’énergies renouvelables et d’origine nucléaire » (ÉLEC-RNOU) selon la classification sectorielle de l'ENASC;
- dont l'échéance est de 11 ans;
- dont l'émetteur est classé dans la région États-Unis (US) selon la classification régionale de l'ENASC;
- qui est la seule exposition classée dans le secteur « Production d’électricité à partir d’énergies renouvelables et d’origine nucléaire » aux États-Unis et dans ses territoires dépendants dont la PD de référence est comprise entre 0,07 % et 0,25 % (à titre illustratif pour les besoins du classeur de l'ENASC).
</t>
  </si>
  <si>
    <t>Autres caractéristiques de l'exposition, telles que déterminées par l'IF :</t>
  </si>
  <si>
    <t>Note de risque de référence</t>
  </si>
  <si>
    <t>E2</t>
  </si>
  <si>
    <t xml:space="preserve">(selon l'échelle de notation du risque interne de l'IF) </t>
  </si>
  <si>
    <t>E6</t>
  </si>
  <si>
    <t>ET01</t>
  </si>
  <si>
    <t>(par 1 M du principal)</t>
  </si>
  <si>
    <t>VA01</t>
  </si>
  <si>
    <t>Montant du principal</t>
  </si>
  <si>
    <t>(en date de décembre 2023, en $CA)</t>
  </si>
  <si>
    <t>Étape 1 : Établir la PD de référence</t>
  </si>
  <si>
    <t>Système de notation du risque interne de l'IF et écarts de taux des titres négociés sur les marchés de capitaux</t>
  </si>
  <si>
    <t>Échelle de notation du risque</t>
  </si>
  <si>
    <t>Écarts de taux des titres négociés sur les marchés de capitaux</t>
  </si>
  <si>
    <t>Note</t>
  </si>
  <si>
    <t>Limite inférieure</t>
  </si>
  <si>
    <t>Limite supérieure</t>
  </si>
  <si>
    <t>PD correspondante</t>
  </si>
  <si>
    <t>Écart de taux (secteur A)</t>
  </si>
  <si>
    <t>Écart de taux (secteur B)</t>
  </si>
  <si>
    <r>
      <t>La note de PD attribuée à l'exposition sur obligation de société au T4 de 2023 est E2 selon l'échelle de notation du risque interne de l'IF. La valeur de PD associée à cette tranche est de 0,046 %. Cette valeur servira de PD de référence, et on part du principe que la PD de référence demeure constante tout au long de l'horizon temporel du scénario. 
La tranche de qualité de crédit de l'obligation aux termes de l'ENASC est déterminée selon la PD de référence établie. Dans ce cas, étant donné que la PD de référence (0,046 %) se situe dans les limites de la</t>
    </r>
    <r>
      <rPr>
        <b/>
        <sz val="11"/>
        <rFont val="Arial"/>
        <family val="2"/>
      </rPr>
      <t xml:space="preserve"> 1</t>
    </r>
    <r>
      <rPr>
        <b/>
        <vertAlign val="superscript"/>
        <sz val="11"/>
        <rFont val="Arial"/>
        <family val="2"/>
      </rPr>
      <t>re</t>
    </r>
    <r>
      <rPr>
        <sz val="11"/>
        <rFont val="Arial"/>
        <family val="2"/>
      </rPr>
      <t xml:space="preserve"> tranche, c'est cette tranche qui sera sélectionnée. 
L'IF devra se référer à ses mécanismes internes pour déterminer les écarts de taux des titres négociés sur les marchés de capitaux des expositions, d'après les caractéristiques des expositions. Dans cet exemple, on se fonde sur un écart de taux hypothétique (secteur A) pour cette exposition. Par conséquent, l'écart de taux de référence correspondant pour cette obligation est de 100. </t>
    </r>
  </si>
  <si>
    <r>
      <t xml:space="preserve">La note de PD attribuée à l'exposition sur obligation de société au T4 de 2023 est E6 selon l'échelle de notation du risque interne de l'IF. La valeur de PD associée à cette tranche est de 0,080 %. Cette valeur servira de PD de référence, et on part du principe que la PD de référence demeure constante tout au long de l'horizon temporel du scénario. 
La tranche de qualité de crédit de l'obligation aux termes de l'ENASC est déterminée selon la PD de référence établie. Dans ce cas, étant donné que la PD de référence (0,080 %) se situe dans les limites de la </t>
    </r>
    <r>
      <rPr>
        <b/>
        <sz val="11"/>
        <rFont val="Arial"/>
        <family val="2"/>
      </rPr>
      <t>2e</t>
    </r>
    <r>
      <rPr>
        <sz val="11"/>
        <rFont val="Arial"/>
        <family val="2"/>
      </rPr>
      <t xml:space="preserve"> tranche, c'est cette tranche qui sera sélectionnée. 
L'IF devra se référer à ses mécanismes internes pour déterminer les écarts de taux des titres négociés sur les marchés de capitaux des expositions, d'après les caractéristiques des expositions. Dans cet exemple, on se fonde sur un écart de taux hypothétique (secteur B) pour cette exposition. Par conséquent, l'écart de taux de référence correspondant pour cette obligation est de 340.</t>
    </r>
  </si>
  <si>
    <t>E1</t>
  </si>
  <si>
    <t>E3</t>
  </si>
  <si>
    <t>E4</t>
  </si>
  <si>
    <t>E5</t>
  </si>
  <si>
    <t>E7</t>
  </si>
  <si>
    <t>E8</t>
  </si>
  <si>
    <t>E9</t>
  </si>
  <si>
    <t>E10</t>
  </si>
  <si>
    <t>E11</t>
  </si>
  <si>
    <t>Défaut</t>
  </si>
  <si>
    <t>Note de la PD de référence</t>
  </si>
  <si>
    <t>Valeur de la PD de référence</t>
  </si>
  <si>
    <t>Étape 2 : Établir la PD ajustée au titre du climat</t>
  </si>
  <si>
    <t xml:space="preserve">Pour chaque instant T à déclarer (2030, 2035, 2040 et 2045), la PD ajustée au titre du climat est calculée au moyen de la PD de référence et des majorations de la PD au titre du climat imposées. Pour ce faire, il faut sélectionner les majorations de la PD dans le tableau des majorations de la PD de l'ENASC, majorations qui sont imposées en fonction des caractéristiques des obligations :
- Secteur (PÉTR-EXTR)
- Région (CA)
- Tranche de qualité de crédit (1)
Ensuite, la PD de référence est ajustée en appliquant les majorations de la PD au titre du climat correspondantes.
</t>
  </si>
  <si>
    <t xml:space="preserve">Pour chaque instant T à déclarer (2030, 2035, 2040 et 2045), la PD ajustée au titre du climat est calculée au moyen de la PD de référence et des majorations de la PD au titre du climat imposées. Pour ce faire, il faut sélectionner les majorations de la PD dans le tableau des majorations de la PD de l'ENASC, majorations qui sont imposées en fonction des caractéristiques des obligations :
- Secteur (ÉLEC-RNOU)
- Région (US)
- Tranche de qualité de crédit (2)
Ensuite, la PD de référence est ajustée en appliquant les majorations de la PD au titre du climat correspondantes.
</t>
  </si>
  <si>
    <t>Étape 3 : Établir la note de l'obligation ajustée au titre du climat et l'écart de taux correspondant</t>
  </si>
  <si>
    <t xml:space="preserve">Pour chaque instant T à déclarer (2030, 2035, 2040 et 2045), la PD ajustée au titre du climat sert à établir la note de l'obligation ajustée au titre du climat, selon l'échelle de notation du risque interne de l'IF. 
Ensuite, selon la correspondance interne établie par l'IF entre la note et l'écart de taux (en tenant compte de la région des écarts de taux des titres négociés sur les marchés de capitaux et du secteur de l'obligation sous-jacente, c.-à-d. secteur A dans l'exemple I et secteur B dans l'exemple II), la PD ajustée au titre du climat pour chaque année sert à établir l'écart de taux ajusté au titre du climat correspondant.   </t>
  </si>
  <si>
    <t>Étape 4 : Établir les variations annuelles des écarts de taux et les chocs instantanés sur écarts de taux</t>
  </si>
  <si>
    <t xml:space="preserve">Pour chaque instant T à déclarer (2030, 2035, 2040 et 2045), le choc annuel sur écarts de taux se calcule comme suit : différence entre l’écart de taux ajusté au titre du climat (ETclimat) et l’écart de taux de référence (ETréférence). Pour les années entre deux instants T à déclarer, on utilise la variation d'écart de taux observée pour le dernier instant T. 
Pour chaque instant T à déclarer (2030, 2035, 2040 et 2045), le choc instantané sur écarts de taux correspond à la valeur de la variation d'écart de taux observée pour l'année qui :
- se situe dans l'intervalle entre l'instant T à déclarer et la période correspondant à l'instant T à déclarer plus l'échéance de l'obligation, c.-à-d. T et  T+n (en supposant n années jusqu'à l'échéance);
- correspond à la valeur absolue la plus importante à l'égard de la variation annuelle d'écart de taux. 
Si, pour un instant T donné, T+n s'étend au-delà de 2045, le choc annuel sur écarts de taux de 2045 est utilisé pour les années restantes.
</t>
  </si>
  <si>
    <t>Étape 5 : Établir les chocs instantanés sur taux sans risque</t>
  </si>
  <si>
    <r>
      <t>Pour chaque instant T à déclarer, les chocs instantanés sur taux sans risque sont établis d'une manière semblable à celle décrite à l</t>
    </r>
    <r>
      <rPr>
        <sz val="11"/>
        <rFont val="Arial"/>
        <family val="2"/>
      </rPr>
      <t>'étape 4</t>
    </r>
    <r>
      <rPr>
        <sz val="11"/>
        <color theme="1"/>
        <rFont val="Arial"/>
        <family val="2"/>
      </rPr>
      <t>; il suffit de remplacer les variations annuelles des écarts de taux par les variations annuelles des taux sans risque à 10 ans imposés par le BSIF. Dans les exemples I et II, on applique les chocs sur taux sans risque propres aux régions Canada et États-Unis, respectivement, conformément aux modalités de l'ENASC.</t>
    </r>
  </si>
  <si>
    <t xml:space="preserve">Étape 6 : Calculer la variation de la valeur marchande </t>
  </si>
  <si>
    <r>
      <t>Pour chaque instant T à déclarer</t>
    </r>
    <r>
      <rPr>
        <i/>
        <sz val="11"/>
        <rFont val="Arial"/>
        <family val="2"/>
      </rPr>
      <t>,</t>
    </r>
    <r>
      <rPr>
        <sz val="11"/>
        <rFont val="Arial"/>
        <family val="2"/>
      </rPr>
      <t xml:space="preserve"> le calcul de</t>
    </r>
    <r>
      <rPr>
        <i/>
        <sz val="11"/>
        <rFont val="Arial"/>
        <family val="2"/>
      </rPr>
      <t xml:space="preserve"> </t>
    </r>
    <r>
      <rPr>
        <sz val="11"/>
        <rFont val="Arial"/>
        <family val="2"/>
      </rPr>
      <t>la variation de la valeur marchande selon le scénario de transition (par rapport au scénario de référence) sera fondé sur les valeurs calculées suivantes : choc instantané sur écarts de taux, choc instantané sur taux sans risque, EC01 et VA01, si une approche fondée sur la sensibilité est utilisée.</t>
    </r>
  </si>
  <si>
    <t xml:space="preserve">Étape 7 : Calculer la valeur marchande ajustée au titre du climat </t>
  </si>
  <si>
    <r>
      <t>Pour chaque instant T à déclarer</t>
    </r>
    <r>
      <rPr>
        <i/>
        <sz val="11"/>
        <rFont val="Arial"/>
        <family val="2"/>
      </rPr>
      <t>, la valeur marchande ajustée au titre du climat</t>
    </r>
    <r>
      <rPr>
        <sz val="11"/>
        <rFont val="Arial"/>
        <family val="2"/>
      </rPr>
      <t xml:space="preserve"> dans le scénario de transition sera calculée en utilisant la valeur de l’exposition à la date de déclaration, c’est-à-dire décembre 2023 dans notre exemple, et la variation de la valeur marchande obtenue à l’étape 6.</t>
    </r>
  </si>
  <si>
    <t>Tableau des calculs</t>
  </si>
  <si>
    <t>Étape 1</t>
  </si>
  <si>
    <t>Étape 2</t>
  </si>
  <si>
    <t>Étape 3</t>
  </si>
  <si>
    <t>Étape 4</t>
  </si>
  <si>
    <t>Étape 5</t>
  </si>
  <si>
    <t>Étape 6</t>
  </si>
  <si>
    <t>Étape 7</t>
  </si>
  <si>
    <t>Instant T à déclarer</t>
  </si>
  <si>
    <t>PD de référence</t>
  </si>
  <si>
    <t>Majoration de la PD au titre du climat</t>
  </si>
  <si>
    <t>Note de risque ajustée au titre du climat</t>
  </si>
  <si>
    <t>ET de référence (pb)</t>
  </si>
  <si>
    <t>ET au titre du climat (pb)</t>
  </si>
  <si>
    <t>Choc annuel sur écarts de taux (ΔET, pb)</t>
  </si>
  <si>
    <r>
      <t>ΔET</t>
    </r>
    <r>
      <rPr>
        <b/>
        <vertAlign val="subscript"/>
        <sz val="11"/>
        <color theme="0"/>
        <rFont val="Arial"/>
        <family val="2"/>
      </rPr>
      <t xml:space="preserve">max, (T,T+n) 
</t>
    </r>
    <r>
      <rPr>
        <b/>
        <sz val="11"/>
        <color theme="0"/>
        <rFont val="Arial"/>
        <family val="2"/>
      </rPr>
      <t xml:space="preserve">(pb) </t>
    </r>
  </si>
  <si>
    <r>
      <t>ΔET</t>
    </r>
    <r>
      <rPr>
        <b/>
        <vertAlign val="subscript"/>
        <sz val="11"/>
        <color theme="0"/>
        <rFont val="Arial"/>
        <family val="2"/>
      </rPr>
      <t xml:space="preserve">min, (T,T+n)
</t>
    </r>
    <r>
      <rPr>
        <b/>
        <sz val="11"/>
        <color theme="0"/>
        <rFont val="Arial"/>
        <family val="2"/>
      </rPr>
      <t>(pb)</t>
    </r>
  </si>
  <si>
    <t>Choc instantané sur écarts de taux (pb)</t>
  </si>
  <si>
    <t>Choc annuel sur taux sans risque
ΔSR (pb)</t>
  </si>
  <si>
    <r>
      <t>ΔSR</t>
    </r>
    <r>
      <rPr>
        <b/>
        <vertAlign val="subscript"/>
        <sz val="11"/>
        <color theme="0"/>
        <rFont val="Arial"/>
        <family val="2"/>
      </rPr>
      <t xml:space="preserve">max, (T,T+n)
(pb) </t>
    </r>
  </si>
  <si>
    <r>
      <t>ΔSR</t>
    </r>
    <r>
      <rPr>
        <b/>
        <vertAlign val="subscript"/>
        <sz val="11"/>
        <color theme="0"/>
        <rFont val="Arial"/>
        <family val="2"/>
      </rPr>
      <t xml:space="preserve">min, (T,T+n)
(pb) </t>
    </r>
  </si>
  <si>
    <t>Choc instantané sur taux sans risque (pb)</t>
  </si>
  <si>
    <t>Δvaleur marchande
($CA)</t>
  </si>
  <si>
    <t>Valeur marchande ajustée au titre du climat ($CA)</t>
  </si>
  <si>
    <t>-</t>
  </si>
  <si>
    <t>En supposant que ces expositions hypothétiques sont les seules expositions à déclarer sur les lignes correspondantes de la feuille de calcul du classeur de l'ENASC, l'IF fictive entrerait les valeurs calculées dans la feuille de calcul « Risque de marché Obl. sociétés » du classeur de l'ENASC, dans la ligne correspondante. Le tableau ci-dessous présente un sous-ensemble des champs de données de cette ligne (en supposant que le code de catégorie d'actifs de cette exposition fictive est 2). 
Dans l'éventualité où d'autres expositions correspondraient aux critères de cette ligne, les valeurs calculées seraient agrégées avant de remplir la ligne correspondante.</t>
  </si>
  <si>
    <t xml:space="preserve">Pour chaque scénario et année de l'horizon temporel de l'exercice, une majoration de la PD a été fournie pour différents secteurs, régions et tranches de qualité de crédit. Le tableau suivant présente les majorations de la PD qui sont utilisées dans cet exemple. </t>
  </si>
  <si>
    <t>Exemple illustratif des calculs du module sur le risque de transition lié à l'immobilier</t>
  </si>
  <si>
    <r>
      <t xml:space="preserve">Cet onglet présente un exemple illustratif de la manière dont il est possible d'utiliser des données de substitution dans le module sur le risque de transition lié à l'immobilier. Les données du portefeuille présentées dans cet exemple sont hypothétiques et ne se veulent pas réalistes ou représentatives du portefeuille d'une IFF participante.
Étape 1 - Obtenir et traiter des données de substitution sur les sources de chauffage
Étape 2 - Obtenir et traiter des données de substitution sur les sources d'énergie
Étape 3 - Appliquer les paramètres indirects calculés aux données du portefeuille
</t>
    </r>
    <r>
      <rPr>
        <b/>
        <sz val="11"/>
        <color theme="1"/>
        <rFont val="Arial"/>
        <family val="2"/>
      </rPr>
      <t xml:space="preserve">Mises en garde
</t>
    </r>
    <r>
      <rPr>
        <sz val="11"/>
        <color theme="1"/>
        <rFont val="Arial"/>
        <family val="2"/>
      </rPr>
      <t>Les données de substitution et les calculs indirects présentés dans cet onglet servent à illustrer les approches qui pourraient être adoptées par les IFF participantes dans ce module. Outre les approches ci-dessous, le BSIF encourage les IFF participantes à envisager d'autres approches. Dans tous les cas, elles doivent justifier les données utilisées et la méthode de calcul choisie.
Cet onglet ne dresse pas la liste complète des hypothèses et/ou des justifications qui sous-tendent ces hypothèses. Les IFF participantes devront préciser et justifier toutes les hypothèses utilisées en lien avec leur propre portefeuille.</t>
    </r>
  </si>
  <si>
    <t>Étape 1 - Obtenir et traiter des données de substitution sur les sources de chauffage</t>
  </si>
  <si>
    <t xml:space="preserve">Les tableaux ci-dessous présentent une liste sommaire des données sur les sources de chauffage (par région) qui sont ensuite utilisées pour effectuer les calculs du module sur le risque de transition lié à l'immobilier. À noter que cette source de données est un exemple de données de substitution acceptables qui pourraient être utilisées dans ce module, en l'absence de données plus détaillées sur les biens immobiliers. Le BSIF encourage les IFF participantes à envisager la source de données ci-dessous, ainsi que d'autres sources de données qui pourraient être utilisées dans le cadre de ce module.
</t>
  </si>
  <si>
    <t>Étape 1a : Obtenir des données de substitution</t>
  </si>
  <si>
    <t>Source :</t>
  </si>
  <si>
    <t>Statistique Canada. Tableau 38-10-0286-01, Principal type de système de chauffage et type d'énergie</t>
  </si>
  <si>
    <t>Précisions :</t>
  </si>
  <si>
    <t>Dans cet exemple, on a obtenu des données de substitution sur le site de Statistique Canada (StatCan). Le site fournit des données sur les principales sources de chauffage utilisées dans les foyers, à l'échelle du Canada et à l'échelle des provinces, données qui servent d'approximation pour l'ensemble des immeubles. (Nota : F signifie que les données ne sont pas suffisamment fiables pour être affichées.)</t>
  </si>
  <si>
    <t>Principale source de chauffage</t>
  </si>
  <si>
    <t>Territoires</t>
  </si>
  <si>
    <t>Provinces</t>
  </si>
  <si>
    <t>YT</t>
  </si>
  <si>
    <t>NU</t>
  </si>
  <si>
    <t>BC</t>
  </si>
  <si>
    <t>NB</t>
  </si>
  <si>
    <t>NS</t>
  </si>
  <si>
    <t>PE</t>
  </si>
  <si>
    <t>Gaz naturel</t>
  </si>
  <si>
    <t>F</t>
  </si>
  <si>
    <t>Pétrole</t>
  </si>
  <si>
    <t>Bois ou granulés de bois</t>
  </si>
  <si>
    <t>Propane</t>
  </si>
  <si>
    <t>Autres combustibles</t>
  </si>
  <si>
    <t>Électricité</t>
  </si>
  <si>
    <t>Étape 1b : Regrouper et classer les principales sources de chauffage en deux catégories : sources à base de combustibles et sources qui ne sont pas à base de combustibles</t>
  </si>
  <si>
    <t xml:space="preserve">Seule la source Électricité est classée dans la catégorie des sources qui ne sont pas à base de combustibles; toutes les autres sources sont classées dans la catégorie des sources à base de combustibles. </t>
  </si>
  <si>
    <t>Sources à base de combustibles</t>
  </si>
  <si>
    <t>Sources qui ne sont pas à base de combustibles</t>
  </si>
  <si>
    <t>Étape 1c : Appliquer des ajustements pour nettoyer les données</t>
  </si>
  <si>
    <t>Les ajustements suivants ont été appliqués pour nettoyer les données et les rendre utilisables dans le contexte de ce module :
- Ajustement 1 - Ajuster les données de chaque province pour que le total soit égal à 100 %
- Ajustement 2 - Pour les territoires, utiliser les données à l'échelle du Canada</t>
  </si>
  <si>
    <t>Étape 2 - Obtenir et traiter des données de substitution sur les sources d'énergie</t>
  </si>
  <si>
    <t>Les tableaux ci-dessous présentent une liste sommaire des données sur les sources d'électricité (par région) qui sont ensuite utilisées pour effectuer les calculs du module sur le risque de transition lié à l'immobilier. À noter que cette source de données est un exemple de données de substitution acceptables qui pourraient être utilisées dans ce module, en l'absence de données plus détaillées sur les biens immobiliers. Le BSIF encourage les IFF participantes à envisager la source de données ci-dessous, ainsi que d'autres sources de données qui pourraient être utilisées dans le cadre de ce module.</t>
  </si>
  <si>
    <t>Étape 2a : Obtenir des données de substitution</t>
  </si>
  <si>
    <t>Production d'électricité - Canada.ca (cer-rec.gc.ca)</t>
  </si>
  <si>
    <t>Dans cet exemple, on a obtenu des données de substitution sur le site de la Régie de l'énergie du Canada. Le site fournit des données sur la production d'électricité à l'échelle du Canada et des provinces et territoires, données qui servent d'indications indirectes des principales sources d'énergie des immeubles.</t>
  </si>
  <si>
    <t>Source de production d'électricité</t>
  </si>
  <si>
    <t>Énergie hydraulique/houlomotrice/marémotrice</t>
  </si>
  <si>
    <t>Uranium</t>
  </si>
  <si>
    <t>Charbon et coke</t>
  </si>
  <si>
    <t>Énergie éolienne</t>
  </si>
  <si>
    <t>Bioénergie/géothermie</t>
  </si>
  <si>
    <t>Énergie solaire</t>
  </si>
  <si>
    <t>Total</t>
  </si>
  <si>
    <t>Étape 2b : Calculer les pourcentages pour chaque région</t>
  </si>
  <si>
    <t>Étape 2c : Regrouper et classer les principales sources d'énergie en deux catégories : sources à base de combustibles et sources qui ne sont pas à base de combustibles</t>
  </si>
  <si>
    <t>L'énergie hydraulique (y compris houlomotrice et marémotrice), l'uranium, l'énergie éolienne et l'énergie solaire sont classés dans la catégorie des sources qui ne sont pas à base de combustibles; toutes les autres sources sont classées dans la catégorie des sources à base de combustibles.</t>
  </si>
  <si>
    <t>Principale source d'énergie</t>
  </si>
  <si>
    <t>Étape 3 - Appliquer les paramètres indirects calculés aux données du portefeuille</t>
  </si>
  <si>
    <t xml:space="preserve">La méthode de l'ENASC pour ce module prévoit la présentation de deux synthèses :
i) une synthèse à l'échelle provinciale par source de chauffage principale
ii) une synthèse à l'échelle provinciale par source d'énergie principale
Pour réaliser ces deux synthèses, il faut regrouper les données à l'échelle provinciale ou territoriale, puis appliquer les paramètres indirects.
</t>
  </si>
  <si>
    <t>Étape 3a : Regrouper les données à l'échelle provinciale pour l'ensemble des expositions visées</t>
  </si>
  <si>
    <t>Rappelons que les données ci-dessous sont entièrement fictives et fournies uniquement à titre illustratif. Elles ne se rapportent à aucun portefeuille réel ou représentatif.</t>
  </si>
  <si>
    <t>Exposition</t>
  </si>
  <si>
    <t>Montant non utilisé</t>
  </si>
  <si>
    <t>Étape 3b : Appliquer les paramètres indirects des sources de chauffage principales aux données regroupées à l'échelle provinciale</t>
  </si>
  <si>
    <t>Les pourcentages appropriés ont été appliqués aux données à l'échelle provinciale, et les expositions et les montants non utilisés sont traités de manière distincte.</t>
  </si>
  <si>
    <t>Source de chauffage</t>
  </si>
  <si>
    <t>COMBUSTIBLES</t>
  </si>
  <si>
    <t>NON-COMBUSTIBLES</t>
  </si>
  <si>
    <t>Étape 3c : Appliquer les paramètres indirects des sources d'énergie principales aux données regroupées à l'échelle provinciale</t>
  </si>
  <si>
    <t>Source d'énergie</t>
  </si>
  <si>
    <t>Exemple illustratif – Évaluation de l’exposition au risque d’inondation</t>
  </si>
  <si>
    <r>
      <t xml:space="preserve">Cet onglet présente un exemple illustratif d’exposition hypothétique (prêt hypothécaire commercial garanti par le bureau du BSIF d'Ottawa) qui entre dans le champ d’application du module sur le risque d’inondation. Les étapes indiquées sont fournies uniquement à titre illustratif. 
Étape 1 – Extraire les données pertinentes du système, les préparer, et déterminer si l'exposition entre dans le champ d'application des expositions et dans le champ d'application géographique 
Étape 2 – Géocoder l’actif corporel
Étape 3 – Déterminer les profondeurs d’inondations applicables à l'actif corporel
Étape 4 – Agréger les données et remplir le classeur de l’ENASC
</t>
    </r>
    <r>
      <rPr>
        <b/>
        <sz val="11"/>
        <rFont val="Arial"/>
        <family val="2"/>
      </rPr>
      <t>Mises en garde</t>
    </r>
    <r>
      <rPr>
        <sz val="11"/>
        <rFont val="Arial"/>
        <family val="2"/>
      </rPr>
      <t xml:space="preserve">
Tous les chiffres utilisés dans cet exemple sont hypothétiques. Les IFF participantes peuvent adopter différentes approches pour effectuer ce module. L’exemple d’approche fourni dans cet onglet peut ne pas convenir à certaines IFF participantes. D’autres approches appropriées sont également acceptables. 
Cet onglet ne dresse pas la liste complète des hypothèses et/ou des justifications qui sous-tendent ces hypothèses. Les IFF participantes devront préciser et justifier toutes les hypothèses utilisées en lien avec leur propre portefeuille.
</t>
    </r>
  </si>
  <si>
    <t xml:space="preserve">Étape 1 – Extraire les données pertinentes du système, les préparer, et déterminer si l'exposition entre dans le champ d'application des expositions et dans le champ d'application géographique </t>
  </si>
  <si>
    <t xml:space="preserve">Dans cet exemple, on suppose qu’il n’y a qu’une seule exposition dans le segment en question (Région - Code d’exposition - Tranche de RPV - Âge du bien immobilier - Tranche de scénario d'inondations). À noter que l’âge du bien immobilier ne s'applique pas (autrement dit n’est pas requis) à la catégorie « Prêts hypothécaires - Garantis autrement que par un bien immobilier résidentiel », qui est la catégorie d’exposition correspondant à cet exemple d’exposition (prêt hypothécaire commercial garanti par le bureau du BSIF d'Ottawa). Voici les valeurs des champs de données pertinents :
</t>
  </si>
  <si>
    <t>Identifiant du prêt</t>
  </si>
  <si>
    <t>Type de prêt</t>
  </si>
  <si>
    <t>Garantie</t>
  </si>
  <si>
    <t>Adresse</t>
  </si>
  <si>
    <t>Solde impayé</t>
  </si>
  <si>
    <t>Valeur de la garantie (récente)</t>
  </si>
  <si>
    <t>RPV</t>
  </si>
  <si>
    <t>Année de construction</t>
  </si>
  <si>
    <t>ABC_001</t>
  </si>
  <si>
    <t>Prêt hypothécaire</t>
  </si>
  <si>
    <t>Bien immobilier commercial</t>
  </si>
  <si>
    <t>255, rue Albert, Ottawa (Ontario)  K1P 6A9</t>
  </si>
  <si>
    <t xml:space="preserve">On a déterminé que l’exposition susmentionnée entre dans le champ d’application du module sur le risque d’inondation :
1) Il s’agit d’une exposition sur prêt hypothécaire (garanti par un bien immobilier non résidentiel), ce qui signifie qu’elle entre dans le champ d’application des expositions. Le code_exposition applicable est 31, ce qui correspond à la catégorie « Prêts hypothécaires - Garantis autrement que par un bien immobilier résidentiel », dans le cas où l'actif corporel associé fait partie de la catégorie « Immeubles ».
2) La RTA de l’adresse du bien est « K1P », qui se trouve dans le champ d’application régional du module sur le risque d’inondation, dans le cas où le code de la région qui s'y rattache est « OGA ».
</t>
  </si>
  <si>
    <t>Étape 2 – Géocoder l’actif corporel</t>
  </si>
  <si>
    <t xml:space="preserve">L’étape suivante consiste à géocoder l'actif corporel en utilisant l’adresse complète. Nous avons utilisé l’interface de programmation d'application de géocodage de Google (Geocoding API) – https://developers.google.com/maps/documentation/geocoding/overview – pour réaliser cette étape, mais nous n’imposons pas de méthode particulière aux IFF. Toute approche qui associe les bons indicateurs de profondeur d'inondations aux données d’exposition est valable.
</t>
  </si>
  <si>
    <t>Latitude</t>
  </si>
  <si>
    <t>Longitude</t>
  </si>
  <si>
    <t>Étape 3 – Déterminer les profondeurs d’inondations applicables à l'actif corporel</t>
  </si>
  <si>
    <r>
      <t>L’étape suivante consiste à utiliser la géolocalisation de l’actif corporel pour l'associer aux indicateurs de profondeur d’inondations qui conviennent.
Nous constatons que les profondeurs prescrites sont les suivantes (voir l’onglet « Indicateurs d'aléas et tranches ») :
1) profondeur d'inondations du scénario : 2050 – PR de 1 fois tous les 100 ans – 50</t>
    </r>
    <r>
      <rPr>
        <vertAlign val="superscript"/>
        <sz val="11"/>
        <rFont val="Arial"/>
        <family val="2"/>
      </rPr>
      <t>e</t>
    </r>
    <r>
      <rPr>
        <sz val="11"/>
        <color theme="1"/>
        <rFont val="Arial"/>
        <family val="2"/>
      </rPr>
      <t> percentile
2) profondeur d'inondations de référence : horizon de référence – PR de 1 fois tous les 5 ans – moyenne
Nous n’imposons pas d’approche particulière aux IFF pour associer les actifs aux indicateurs de profondeur d’inondations qui conviennent. Voici quelques exemples d'autres démarches possibles :
1) Utiliser un logiciel SIG (système d'information géographique).
2) Utiliser un algorithme permettant de localiser la paire latitude-longitude la plus proche à partir de la carte des inondations.
3) Utiliser la bibliothèque du système d’indexation géospatiale H3 pour localiser l’identifiant de la cellule hexagonale H3 et trouver l’entrée correspondante dans la carte des inondations.
Dans cet exemple, on a utilisé la méthode n</t>
    </r>
    <r>
      <rPr>
        <vertAlign val="superscript"/>
        <sz val="11"/>
        <color theme="1"/>
        <rFont val="Arial"/>
        <family val="2"/>
      </rPr>
      <t>o</t>
    </r>
    <r>
      <rPr>
        <sz val="11"/>
        <color theme="1"/>
        <rFont val="Arial"/>
        <family val="2"/>
      </rPr>
      <t xml:space="preserve"> 3 ci-dessus associée au langage Python. Pour certaines IFF participantes, cette approche peut ne pas être la plus adaptée.
L’attribution de l'identifiant de cellule hexagonale 7 (id_hex_7) à la géolocalisation de l’actif corporel peut se faire à l’aide du code suivant.</t>
    </r>
  </si>
  <si>
    <t xml:space="preserve"># Importer l’ensemble h3
import h3
# Exécuter la fonction de géocodage avec les paramètres pertinents h3.geo_to_h3(latitude, longitude, résolution)
h3.geo_to_h3(45.419798,-75.701158,7)
</t>
  </si>
  <si>
    <t xml:space="preserve">Résultat :
'872b83b0effffff'
</t>
  </si>
  <si>
    <t>En utilisant la valeur id_hex_7 ci-dessus et les descriptions d'indicateurs d’aléas, nous avons associé les valeurs pertinentes des champs inondations_scénario et inondations_référence. Sachant que la région « OGA » ne vise que les inondations fluviales et non les inondations côtières, l'indicateur d’inondations côtières est laissé vide. Notons que dans la région « VAN », où les deux types d'inondations sont visés, il faut prendre en compte la profondeur d'inondations maximale, entre la profondeur d'inondations fluviales et la profondeur d'inondations côtières.</t>
  </si>
  <si>
    <t>Inondations fluviales</t>
  </si>
  <si>
    <t>Inondations côtières</t>
  </si>
  <si>
    <t>Valeur maximale</t>
  </si>
  <si>
    <t>id_hex_7</t>
  </si>
  <si>
    <t>Inondations du scénario</t>
  </si>
  <si>
    <t>Iondations de référence</t>
  </si>
  <si>
    <t>872b83b0effffff</t>
  </si>
  <si>
    <t>Étape 4 – Agréger les données et remplir le classeur de l’ENASC</t>
  </si>
  <si>
    <t>La dernière étape consiste à préparer les champs pertinents pour le classeur de l’ENASC et à agréger les données. Dans cet exemple, on considère que l’exposition est la seule exposition pour cette combinaison spécifique (Région - Code d’exposition - Tranche de RPV - Tranche de scénario d'inondations). Soulignons que l’âge du bien immobilier ne s’applique pas à la catégorie « Garantis autrement que par un bien immobilier résidentiel ».
- La région est « OGA », qui est le code correspondant à la RTA « K1P » – voir le détail des régions à l’onglet « Régions Risques physiques ».
- Le code_exposition est « 31 », ce qui correspond à l'exposition au risque d'inondation pour la catégorie « Prêts hypothécaires - Garantis autrement que par un bien immobilier résidentiel », dans le cas où l'actif corporel associé fait partie de la catégorie « Immeubles » – voir le détail des codes à l’onglet « Codes Expositions Actifs corpo. ».
- Les valeurs des champs id_exposition et actif_corporel découlent directement du code d’exposition et ne sont utilisées que pour apporter des précisions supplémentaires.
- La tranche_RPV est « 4 », ce qui correspond à la fourchette de RPV « 70,0 % &lt; RPV ≤ 75,0 % », sachant que le RPV pour cette exposition est de 75 % – voir le détail des tranches à l’onglet « Tranches de RPV ».
- Le champ âge_bien_immobilier ne s’applique pas, car il ne s'agit pas d'un bien immobilier résidentiel.
- La tranche_scénario_inondations est « 6 », ce qui correspond à la fourchette de profondeurs d’inondations du scénario « 0,25 m &lt; profondeur d’inondations ≤ 0,50 m », sachant que la profondeur d'inondations du scénario pour cette exposition est de 0,362217 – voir le détail des tranches à l’onglet « Indicateurs d’aléas et tranches ».
- Le montant_exposition correspond à la somme des expositions pour cette combinaison (Région - Code d’exposition - Tranche de RPV – Âge du bien immobilier - Tranche de scénario d'inondations) qui, dans le cas de cet exemple, représente une seule exposition. Le solde impayé de 7,5 M$ est exprimé sous la forme d’un nombre entier sans symbole ni virgule, comme il se doit.
- Le montant_non_utilisé est laissé à 0, car il n'y a pas de composante « montant non utilisé » pour cette exposition.
- La valeur du champ inondations_scénario correspond à la profondeur d'inondations de scénario pondérée par le montant_exposition pour toutes les expositions de cette combinaison (Région - Code d’exposition - Tranche de RPV - Âge du bien immobilier - Tranche de scénario d'inondations) qui, dans le cas de cet exemple, représente une seule exposition.
- À l'instar du calcul de l'inondations_scénario, la valeur du champ inondations_référence, pondérée par le montant_exposition, a été renseignée.
Nota : Le champ id_ligne correspond à la ligne du classeur prérempli pour cette combinaison précise (Région - Code d’exposition - Tranche de RPV - Âge du bien immobilier - Tranche de scénario d'inondations).</t>
  </si>
  <si>
    <t>id_ligne</t>
  </si>
  <si>
    <t>7, 8</t>
  </si>
  <si>
    <t>Exemple illustratif – Évaluation de l’exposition au risque de feu de forêt</t>
  </si>
  <si>
    <r>
      <t xml:space="preserve">Cet onglet présente un exemple illustratif d’exposition hypothétique (prêt hypothécaire commercial garanti le Centre Service Canada de Fort Smith, dans les Territoires du Nord-Ouest) qui entre dans le champ d’application du module sur le risque </t>
    </r>
    <r>
      <rPr>
        <sz val="11"/>
        <color theme="1"/>
        <rFont val="Arial"/>
        <family val="2"/>
      </rPr>
      <t>de</t>
    </r>
    <r>
      <rPr>
        <sz val="11"/>
        <rFont val="Arial"/>
        <family val="2"/>
      </rPr>
      <t xml:space="preserve"> feu de forêt. Les étapes indiquées sont fournies uniquement à titre illustratif. 
Étape 1 – Extraire les données pertinentes du système, les préparer, et déterminer si l'exposition entre dans le champ d'application des expositions et dans le champ d'application géographique 
Étape 2 – Géocoder l’actif corporel
Étape 3 – Déterminer les indicateurs ICD et de durée de la saison des feux applicables à l'actif corporel
Étape 4 – Agréger les données et remplir le classeur de l’ENASC
</t>
    </r>
    <r>
      <rPr>
        <b/>
        <sz val="11"/>
        <rFont val="Arial"/>
        <family val="2"/>
      </rPr>
      <t>Mises en garde</t>
    </r>
    <r>
      <rPr>
        <sz val="11"/>
        <rFont val="Arial"/>
        <family val="2"/>
      </rPr>
      <t xml:space="preserve">
Tous les chiffres utilisés dans cet exemple sont hypothétiques. Les IFF participantes peuvent adopter différentes approches pour effectuer ce module. L’exemple d’approche fourni dans cet onglet peut ne pas convenir à certaines IFF participantes. D’autres approches appropriées sont également acceptables. 
Cet onglet ne dresse pas la liste complète des hypothèses et/ou des justifications qui sous-tendent ces hypothèses. Les IFF participantes devront préciser et justifier toutes les hypothèses utilisées en lien avec leur propre portefeuille.
</t>
    </r>
  </si>
  <si>
    <t xml:space="preserve">Étape 1 –  Extraire les données pertinentes du système, les préparer, et déterminer si l'exposition entre dans le champ d'application des expositions et dans le champ d'application géographique </t>
  </si>
  <si>
    <t xml:space="preserve">Dans cet exemple, on suppose qu’il n’y a qu’une seule exposition dans le segment en question (Région - Code d’exposition - Tranche de RPV - Âge du bien immobilier - Tranche de scénario d'ICD). À noter que l’âge du bien immobilier ne s'applique pas (autrement dit n’est pas requis) à la catégorie « Prêts hypothécaires - Garantis autrement que par un bien immobilier résidentiel », qui est la catégorie d’exposition correspondant à cet exemple d’exposition (prêt hypothécaire commercial garanti par le Centre Service Canada de Fort Smith). Voici les valeurs des champs de données pertinents :
</t>
  </si>
  <si>
    <t>DEF_001</t>
  </si>
  <si>
    <t>136, chemin McDougal, Fort Smith (Territoires du Nord-Ouest)  X0E 0P0</t>
  </si>
  <si>
    <r>
      <t xml:space="preserve">On a déterminé que l’exposition susmentionnée entre dans le champ d’application du module sur le risque </t>
    </r>
    <r>
      <rPr>
        <sz val="11"/>
        <rFont val="Arial"/>
        <family val="2"/>
      </rPr>
      <t>de feu de forêt</t>
    </r>
    <r>
      <rPr>
        <sz val="11"/>
        <color theme="1"/>
        <rFont val="Arial"/>
        <family val="2"/>
      </rPr>
      <t> :
1) Il s’agit d’une exposition sur prêt hypothécaire (garanti par un bien immobilier non résidentiel), ce qui signifie qu’elle entre dans le champ d’application des expositions. Le code_exposition applicable est 30, ce qui correspond à la catégorie « Prêts hypothécaires - Garantis autrement que par un bien immobilier résidentiel », dans le cas où l'actif corporel associé fait partie de la catégorie « Terrains, immeubles et équipement immobilier ».
2) La RTA de l’adresse du bien est « </t>
    </r>
    <r>
      <rPr>
        <sz val="11"/>
        <rFont val="Arial"/>
        <family val="2"/>
      </rPr>
      <t>X0E </t>
    </r>
    <r>
      <rPr>
        <sz val="11"/>
        <color theme="1"/>
        <rFont val="Arial"/>
        <family val="2"/>
      </rPr>
      <t>», qui se trouve dans le champ d’application régional du module sur le risque de</t>
    </r>
    <r>
      <rPr>
        <sz val="11"/>
        <rFont val="Arial"/>
        <family val="2"/>
      </rPr>
      <t xml:space="preserve"> feu de forêt</t>
    </r>
    <r>
      <rPr>
        <sz val="11"/>
        <color theme="1"/>
        <rFont val="Arial"/>
        <family val="2"/>
      </rPr>
      <t>, dans le cas où le code de la région qui s'y rattache est « </t>
    </r>
    <r>
      <rPr>
        <sz val="11"/>
        <rFont val="Arial"/>
        <family val="2"/>
      </rPr>
      <t>NT </t>
    </r>
    <r>
      <rPr>
        <sz val="11"/>
        <color theme="1"/>
        <rFont val="Arial"/>
        <family val="2"/>
      </rPr>
      <t xml:space="preserve">».
</t>
    </r>
  </si>
  <si>
    <r>
      <t>L’étape suivante consiste à géocoder l'actif corporel en utilisant l’adresse complète. Nous avons utilisé l’interface de programmation d'application de géocodage de Google (Geocoding API) – https://developers.google.com/maps/documentation/geocoding/overview – pour réaliser cette étape, mais nous n’imposons pas de méthode particulière aux IFF. Toute approche qui associe les bons indicateu</t>
    </r>
    <r>
      <rPr>
        <sz val="11"/>
        <rFont val="Arial"/>
        <family val="2"/>
      </rPr>
      <t>rs ICD et de durée de la saison des feux</t>
    </r>
    <r>
      <rPr>
        <sz val="11"/>
        <color theme="1"/>
        <rFont val="Arial"/>
        <family val="2"/>
      </rPr>
      <t xml:space="preserve"> aux données d’exposition est valable.
</t>
    </r>
  </si>
  <si>
    <t>Déterminer les indicateurs ICD et de durée de la saison des feux applicables à l'actif corporel</t>
  </si>
  <si>
    <r>
      <t xml:space="preserve">L’étape suivante consiste à utiliser la géolocalisation de l’actif corporel pour l'associer aux indicateurs ICD et de durée de la saison des feux qui conviennent.
Nous constatons que les indicateurs prescrits sont les suivants (voir l’onglet « Indicateurs d'aléas et tranches ») :
</t>
    </r>
    <r>
      <rPr>
        <sz val="11"/>
        <rFont val="Arial"/>
        <family val="2"/>
      </rPr>
      <t>1) ICD du scénario : 2041-2070 – quantile annuel 0,95 – ensemble_statistique moyen</t>
    </r>
    <r>
      <rPr>
        <sz val="11"/>
        <color theme="1"/>
        <rFont val="Arial"/>
        <family val="2"/>
      </rPr>
      <t xml:space="preserve">
2) ICD </t>
    </r>
    <r>
      <rPr>
        <sz val="11"/>
        <rFont val="Arial"/>
        <family val="2"/>
      </rPr>
      <t xml:space="preserve">de référence : 1971-2000 – quantile annuel 0,95 – ensemble_statistique moyen
3) durée de la saison des feux du scénario – 2041-2070 – ensemble_statistique moyen
4) durée de la saison des feux de référence – 1971-2000 – ensemble_statistique moyen
</t>
    </r>
    <r>
      <rPr>
        <sz val="11"/>
        <color theme="1"/>
        <rFont val="Arial"/>
        <family val="2"/>
      </rPr>
      <t xml:space="preserve">
Nous n’imposons pas d’approche particulière aux IFF pour associer les actifs </t>
    </r>
    <r>
      <rPr>
        <sz val="11"/>
        <rFont val="Arial"/>
        <family val="2"/>
      </rPr>
      <t>aux indicateurs de météo des feux de forêt</t>
    </r>
    <r>
      <rPr>
        <sz val="11"/>
        <color theme="1"/>
        <rFont val="Arial"/>
        <family val="2"/>
      </rPr>
      <t xml:space="preserve"> qui conviennent. Voici quelques exemples d'autres démarches possibles :
1) Utiliser un logiciel SIG (système d'information géographique).
2) Utiliser un algorithme permettant de localiser la paire latitude-longitude la plus proche à partir des cartes de la météo des feux de forêt.
Dans cet exemple, on a utilisé la méthode n</t>
    </r>
    <r>
      <rPr>
        <vertAlign val="superscript"/>
        <sz val="11"/>
        <color theme="1"/>
        <rFont val="Arial"/>
        <family val="2"/>
      </rPr>
      <t>o</t>
    </r>
    <r>
      <rPr>
        <sz val="11"/>
        <color theme="1"/>
        <rFont val="Arial"/>
        <family val="2"/>
      </rPr>
      <t xml:space="preserve"> </t>
    </r>
    <r>
      <rPr>
        <sz val="11"/>
        <rFont val="Arial"/>
        <family val="2"/>
      </rPr>
      <t>2</t>
    </r>
    <r>
      <rPr>
        <sz val="11"/>
        <color theme="1"/>
        <rFont val="Arial"/>
        <family val="2"/>
      </rPr>
      <t xml:space="preserve"> ci-dessus associée au langage Python. Pour certaines IFF participantes, cette approche peut ne pas être la plus adaptée.
</t>
    </r>
    <r>
      <rPr>
        <sz val="11"/>
        <color rgb="FFFFC000"/>
        <rFont val="Arial"/>
        <family val="2"/>
      </rPr>
      <t xml:space="preserve">
</t>
    </r>
    <r>
      <rPr>
        <sz val="11"/>
        <rFont val="Arial"/>
        <family val="2"/>
      </rPr>
      <t xml:space="preserve">Les ensembles de données nécessaires ont été téléchargés à partir du site Donneesclimatiques.ca (https://donneesclimatiques.ca/feux-de-foret/), en utilisant les filtres correspondant aux indicateurs choisis – voir le détail des indicateurs à l’onglet « Indicateurs d'aléas et tranches ». Le code ci-dessous fonctionne pour cet exemple, mais il pourrait devoir être modifié pour d'autres types de géolocalisation, comme des cas limitrophes où la cellule </t>
    </r>
    <r>
      <rPr>
        <sz val="11"/>
        <color theme="1"/>
        <rFont val="Arial"/>
        <family val="2"/>
      </rPr>
      <t>la plus proche sur la grille pourrait correspondre à une valeur nulle. Dans ce module, on doit utiliser la valeur non nulle de la cellule la plus proche.</t>
    </r>
  </si>
  <si>
    <r>
      <t xml:space="preserve"># Importer les ensembles pertinents
import xarray as xr
import numpy as np
from scipy.spatial import cKDTree
# Chemin des emplacements de fichiers netCDF
project_path = '/Data/'
# Fonction permettant de trouver la cellule la plus proche et de lire les valeurs requises à partir de l’ensemble de données
def find_closest_value(given_lat, given_lon, dataset, variable):
    """
    Trouver la valeur de variable pertinente la plus proche d’une paire latitude-longitude donnée dans un ensemble de données NetCDF.
    Paramètres :
    given_lat (float):  Latitude à chercher.
    given_lon (float): Longitude à chercher.
    dataset (xarray.Dataset): Ensemble de données contenant la valeur requise.
    variable (str): Nom de la variable à chercher dans l’ensemble de données (p. ex., « BUI », pour </t>
    </r>
    <r>
      <rPr>
        <i/>
        <sz val="11"/>
        <color theme="0"/>
        <rFont val="Arial"/>
        <family val="2"/>
      </rPr>
      <t>build-up index</t>
    </r>
    <r>
      <rPr>
        <sz val="11"/>
        <color theme="0"/>
        <rFont val="Arial"/>
        <family val="2"/>
      </rPr>
      <t xml:space="preserve">, indice de combustible disponible [ICD] en français).
    Retours :
    tuple: (closest_lat, closest_lon, closest_bui)
        closest_lat (float): Latitude du point le plus proche dans l’ensemble de données.
        closest_lon (float): Longitude du point le plus proche dans l’ensemble de données.
        closest_value (float):  Valeur de variable la plus proche des coordonnées en question.
    Nota : La fonction suppose seulement des combinaisons latitude-longitude uniques sous forme de grille dans l’ensemble de données.
    """
    # Extraire les variables requises
    lon = dataset['lon'].values
    lat = dataset['lat'].values
    values = dataset[variable].values
    # Créer une grille de latitudes et de longitudes (fonction meshgrid)
    lon_grid, lat_grid = np.meshgrid(lon, lat)
    # Aplanir les tableaux de la grille
    points = np.column_stack((lat_grid.ravel(), lon_grid.ravel()))
    values_flat = values.ravel()
    # Créer un arbre k-d (KDTree) pour optimiser la recherche de la valeur de la cellule la plus proche
    tree = cKDTree(points)
    # Interroger l’arbre k-d pour trouver la valeur de la cellule la plus proche
    dist, idx = tree.query([given_lat, given_lon])
    # Noter la valeur requise correspondante et les coordonnées (latitude-longitude) les plus proches
    closest_lat, closest_lon = points[idx]
    closest_value = values_flat[idx]
    return closest_lat, closest_lon, closest_value 
# Géolocalisation fournie :
given_lat = 60.005526
given_lon = -111.875711
# ICD du scénario (BUI en anglais)
ds_BUI_scenario = xr.open_dataset(project_path + 'May_to_September_95th_percentile_of_BUI_RCP4.5_2041-2070_.nc')
lat1, lon1, val1 = find_closest_value(given_lat, given_lon, ds_BUI_scenario, 'BUI')
print('Lat: ',lat1,'Lon: ',lon1,'ICD du scénario : ',val1)
# ICD de référence (BUI en anglais)
ds_BUI_baseline = xr.open_dataset(project_path + 'May_to_September_95th_percentile_of_BUI_RCP4.5_1971-2000_.nc')
lat2, lon2, val2 = find_closest_value(given_lat, given_lon, ds_BUI_baseline, 'BUI')
print('Lat: ',lat2,'Lon: ',lon2,'ICD de référence : ',val2)
# Durée de la saison des feux du scénario
ds_fire_season_scenario = xr.open_dataset(project_path + 'Fire_Season_Length__RCP4.5_2041-2070_.nc')
lat3, lon3, val3 = find_closest_value(given_lat, given_lon, ds_fire_season_scenario, 'fire_season')
print('Lat: ',lat3,'Lon: ',lon3,'saison des feux du scénario : ',val3)
# Durée de la saison des feux de référence
ds_fire_season_baseline = xr.open_dataset(project_path + 'Fire_Season_Length__RCP4.5_1971-2000_.nc')
lat4, lon4, val4 = find_closest_value(given_lat, given_lon, ds_fire_season_baseline, 'fire_season')
print('Lat: ',lat4,'Lon: ',lon4,'saison des feux de référence : ',val4)
</t>
    </r>
  </si>
  <si>
    <t xml:space="preserve">Résultat :
Lat:  60.113713796607705 Lon:  -111.77709599380118 ICD du scénario :  85.35515
Lat:  60.113713796607705 Lon:  -111.77709599380118 ICD de référence :  84.27293
Lat:  60.113713796607705 Lon:  -111.77709599380118 saison des feux du scénario :  14845190625043200 nanosecondes
Lat:  60.113713796607705 Lon:  -111.77709599380118 saison des feux de référence :  13873016601532800 nanosecondes
</t>
  </si>
  <si>
    <t>Si les valeurs d’ICD sont faciles à récupérer à partir du résultat de la requête, les données sur la durée de la saison des feux sont fournies en nanosecondes dans l'approche ci-dessus. Il faut les convertir en nombre de jours, sachant qu’il y a 24*60*60*1e9 nanosecondes dans une journée.</t>
  </si>
  <si>
    <t>Durée de la saison des feux</t>
  </si>
  <si>
    <t>Données du scénario</t>
  </si>
  <si>
    <t>Données de référence</t>
  </si>
  <si>
    <t>ICD du scénario</t>
  </si>
  <si>
    <t>ICD de référence</t>
  </si>
  <si>
    <t>Saison des feux du scénario</t>
  </si>
  <si>
    <t>Saison des feux de référence</t>
  </si>
  <si>
    <t>La dernière étape consiste à préparer les champs pertinents pour le classeur de l’ENASC et à agréger les données. Dans cet exemple, on considère que l’exposition est la seule exposition pour cette combinaison spécifique (Région - Code d’exposition - Tranche de RPV - Tranche de scénario d'ICD). Soulignons que l’âge du bien immobilier ne s’applique pas à la catégorie « Garantis autrement que par un bien immobilier résidentiel ».
- La région est « NT », qui est le code correspondant à la RTA « X0E » – voir le détail des régions à l’onglet « Régions Risques physiques ».
- Le code_exposition est « 30 », ce qui correspond à l'exposition au risque de feu de forêt pour la catégorie « Prêts hypothécaires - Garantis autrement que par un bien immobilier résidentiel », dans le cas où l'actif corporel associé fait partie de la catégorie « Terrains, immeubles et équipement immobilier » –  voir le détail des codes à l’onglet « Codes Expositions Actifs corpo. ».
- Les valeurs des champs id_exposition et actif_corporel découlent directement du code d’exposition et ne sont utilisées que pour apporter des précisions supplémentaires.
- La tranche_RPV est  « 3 », ce qui correspond à la fourchette de RPV « 60,0 % &lt; RPV ≤ 70,0 % », sachant que le RPV pour cette exposition est de 70 % – voir le détail des tranches à l’onglet « Tranches de RPV ».
- Le champ âge_bien_immobilier ne s’applique pas, car il ne s'agit pas d'un bien immobilier résidentiel.
- La tranche_scénario_ICD est « 7 », ce qui correspond à la fourchette d'ICD du scénario « 80 &lt; ICD ≤ 90 », sachant que l’ICD du scénario pour cette exposition est de 85.355 – voir le détail des tranches à l’onglet « Indicateurs d’aléas et tranches ».
- Le montant_exposition correspond à la somme des expositions pour cette combinaison (Région - Code d’exposition - Tranche de RPV – Âge du bien immobilier - Tranche de scénario d'ICD) qui, dans le cas de cet exemple, représente une seule exposition. Le solde impayé de 4,2 M$ est exprimé sous la forme d’un nombre entier sans symbole ni virgule, comme il se doit.
- Le montant_non_utilisé est laissé à 0, car il n'y a pas de composante « montant non utilisé » pour cette exposition.
- La valeur du champ ICD_scénario correspond à la valeur d'ICD de scénario pondérée par le montant_exposition pour toutes les expositions de cette combinaison (Région - Code d’exposition - Tranche de RPV - Âge du bien immobilier - Tranche de scénario d'ICD) qui, dans le cas de cet exemple, représente une seule exposition.
- À l'instar du calcul de l’ICD_scénario, les valeurs des champs ICD_référence, saison_feux_scénario et saison_feux_référence pondérées par le montant_exposition ont été renseignées.
Nota : Le champ id_ligne correspond à la ligne du classeur prérempli pour cette combinaison précise (Région - Code d’exposition - Tranche de RPV - Âge du bien immobilier - Tranche de scénario d'ICD).</t>
  </si>
  <si>
    <r>
      <t xml:space="preserve">Voir les valeurs attendues à l'onglet « Tranches de RPV ».
</t>
    </r>
    <r>
      <rPr>
        <sz val="11"/>
        <rFont val="Arial"/>
        <family val="2"/>
      </rPr>
      <t>La tranche de RPV ne s'applique qu'aux expositions sur prêts (code_exposition 10, 20 et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</si>
</sst>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_(* #,##0_);_(* \(#,##0\);_(* &quot;-&quot;??_);_(@_)"/>
    <numFmt numFmtId="166" formatCode="0.0000"/>
    <numFmt numFmtId="167" formatCode="_(* #,##0.0000_);_(* \(#,##0.0000\);_(* &quot;-&quot;??_);_(@_)"/>
    <numFmt numFmtId="168" formatCode="&quot;$&quot;#,##0"/>
    <numFmt numFmtId="169" formatCode="0.000%"/>
    <numFmt numFmtId="170" formatCode="0.00000"/>
    <numFmt numFmtId="171" formatCode="#,##0.000"/>
    <numFmt numFmtId="172" formatCode="#,##0.000000"/>
    <numFmt numFmtId="173" formatCode="0.0000000"/>
    <numFmt numFmtId="174" formatCode="0.000"/>
  </numFmts>
  <fonts count="45" x14ac:knownFonts="1">
    <font>
      <sz val="11"/>
      <color theme="1"/>
      <name val="Calibri"/>
      <family val="2"/>
      <scheme val="minor"/>
    </font>
    <font>
      <b/>
      <sz val="12"/>
      <name val="Arial"/>
      <family val="2"/>
    </font>
    <font>
      <b/>
      <sz val="11"/>
      <name val="Arial"/>
      <family val="2"/>
    </font>
    <font>
      <sz val="10"/>
      <name val="Helv"/>
    </font>
    <font>
      <sz val="10"/>
      <name val="Arial"/>
      <family val="2"/>
    </font>
    <font>
      <sz val="10"/>
      <name val="Times New Roman"/>
      <family val="1"/>
    </font>
    <font>
      <b/>
      <sz val="16"/>
      <name val="Arial"/>
      <family val="2"/>
    </font>
    <font>
      <u/>
      <sz val="11"/>
      <color theme="10"/>
      <name val="Calibri"/>
      <family val="2"/>
      <scheme val="minor"/>
    </font>
    <font>
      <sz val="12"/>
      <color theme="1"/>
      <name val="Calibri"/>
      <family val="2"/>
      <scheme val="minor"/>
    </font>
    <font>
      <sz val="11"/>
      <color theme="1"/>
      <name val="Calibri"/>
      <family val="2"/>
      <scheme val="minor"/>
    </font>
    <font>
      <sz val="8"/>
      <name val="Calibri"/>
      <family val="2"/>
      <scheme val="minor"/>
    </font>
    <font>
      <sz val="11"/>
      <name val="Arial"/>
      <family val="2"/>
    </font>
    <font>
      <sz val="11"/>
      <color theme="1"/>
      <name val="Arial"/>
      <family val="2"/>
    </font>
    <font>
      <b/>
      <sz val="11"/>
      <color theme="1"/>
      <name val="Arial"/>
      <family val="2"/>
    </font>
    <font>
      <sz val="11"/>
      <color rgb="FFFF0000"/>
      <name val="Arial"/>
      <family val="2"/>
    </font>
    <font>
      <sz val="12"/>
      <color theme="1"/>
      <name val="Arial"/>
      <family val="2"/>
    </font>
    <font>
      <sz val="11"/>
      <color rgb="FF212121"/>
      <name val="Arial"/>
      <family val="2"/>
    </font>
    <font>
      <u/>
      <sz val="11"/>
      <name val="Arial"/>
      <family val="2"/>
    </font>
    <font>
      <vertAlign val="superscript"/>
      <sz val="11"/>
      <color rgb="FF212121"/>
      <name val="Arial"/>
      <family val="2"/>
    </font>
    <font>
      <b/>
      <sz val="11"/>
      <color theme="4" tint="0.39997558519241921"/>
      <name val="Arial"/>
      <family val="2"/>
    </font>
    <font>
      <b/>
      <sz val="11"/>
      <color theme="7" tint="0.39997558519241921"/>
      <name val="Arial"/>
      <family val="2"/>
    </font>
    <font>
      <b/>
      <sz val="11"/>
      <color theme="9" tint="0.39997558519241921"/>
      <name val="Arial"/>
      <family val="2"/>
    </font>
    <font>
      <u/>
      <sz val="11"/>
      <color theme="10"/>
      <name val="Arial"/>
      <family val="2"/>
    </font>
    <font>
      <vertAlign val="superscript"/>
      <sz val="11"/>
      <name val="Arial"/>
      <family val="2"/>
    </font>
    <font>
      <u/>
      <sz val="11"/>
      <color rgb="FF0070C0"/>
      <name val="Arial"/>
      <family val="2"/>
    </font>
    <font>
      <sz val="11"/>
      <color rgb="FFFFC000"/>
      <name val="Arial"/>
      <family val="2"/>
    </font>
    <font>
      <vertAlign val="subscript"/>
      <sz val="11"/>
      <color theme="1"/>
      <name val="Arial"/>
      <family val="2"/>
    </font>
    <font>
      <vertAlign val="subscript"/>
      <sz val="11"/>
      <color rgb="FF212121"/>
      <name val="Arial"/>
      <family val="2"/>
    </font>
    <font>
      <sz val="11"/>
      <color rgb="FF000000"/>
      <name val="Arial"/>
      <family val="2"/>
    </font>
    <font>
      <sz val="12"/>
      <name val="Arial"/>
      <family val="2"/>
    </font>
    <font>
      <b/>
      <sz val="11"/>
      <color theme="6" tint="0.39997558519241921"/>
      <name val="Arial"/>
      <family val="2"/>
    </font>
    <font>
      <u/>
      <sz val="11"/>
      <color theme="1"/>
      <name val="Arial"/>
      <family val="2"/>
    </font>
    <font>
      <b/>
      <sz val="11"/>
      <color theme="0"/>
      <name val="Arial"/>
      <family val="2"/>
    </font>
    <font>
      <b/>
      <sz val="11"/>
      <color rgb="FFFFFFFF"/>
      <name val="Arial"/>
      <family val="2"/>
    </font>
    <font>
      <b/>
      <sz val="11"/>
      <color rgb="FF000000"/>
      <name val="Arial"/>
      <family val="2"/>
    </font>
    <font>
      <b/>
      <sz val="11"/>
      <color theme="2"/>
      <name val="Arial"/>
      <family val="2"/>
    </font>
    <font>
      <sz val="11"/>
      <color theme="0"/>
      <name val="Arial"/>
      <family val="2"/>
    </font>
    <font>
      <b/>
      <u/>
      <sz val="11"/>
      <color theme="6" tint="0.39997558519241921"/>
      <name val="Arial"/>
      <family val="2"/>
    </font>
    <font>
      <b/>
      <vertAlign val="superscript"/>
      <sz val="11"/>
      <name val="Arial"/>
      <family val="2"/>
    </font>
    <font>
      <i/>
      <sz val="11"/>
      <name val="Arial"/>
      <family val="2"/>
    </font>
    <font>
      <b/>
      <vertAlign val="subscript"/>
      <sz val="11"/>
      <color theme="0"/>
      <name val="Arial"/>
      <family val="2"/>
    </font>
    <font>
      <b/>
      <i/>
      <sz val="11"/>
      <name val="Arial"/>
      <family val="2"/>
    </font>
    <font>
      <vertAlign val="superscript"/>
      <sz val="11"/>
      <color theme="1"/>
      <name val="Arial"/>
      <family val="2"/>
    </font>
    <font>
      <i/>
      <sz val="11"/>
      <color theme="0"/>
      <name val="Arial"/>
      <family val="2"/>
    </font>
    <font>
      <i/>
      <sz val="11"/>
      <color theme="1"/>
      <name val="Arial"/>
      <family val="2"/>
    </font>
  </fonts>
  <fills count="3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4"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indexed="47"/>
        <bgColor indexed="64"/>
      </patternFill>
    </fill>
    <fill>
      <patternFill patternType="solid">
        <fgColor indexed="43"/>
        <bgColor indexed="64"/>
      </patternFill>
    </fill>
    <fill>
      <patternFill patternType="solid">
        <fgColor theme="6" tint="-0.49998474074526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203764"/>
        <bgColor indexed="64"/>
      </patternFill>
    </fill>
    <fill>
      <patternFill patternType="solid">
        <fgColor theme="0"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5" tint="-0.499984740745262"/>
        <bgColor indexed="64"/>
      </patternFill>
    </fill>
    <fill>
      <patternFill patternType="solid">
        <fgColor theme="3" tint="-0.249977111117893"/>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4.9989318521683403E-2"/>
        <bgColor indexed="64"/>
      </patternFill>
    </fill>
  </fills>
  <borders count="71">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s>
  <cellStyleXfs count="9">
    <xf numFmtId="0" fontId="0" fillId="0" borderId="0"/>
    <xf numFmtId="0" fontId="3" fillId="0" borderId="0"/>
    <xf numFmtId="0" fontId="5" fillId="0" borderId="0"/>
    <xf numFmtId="0" fontId="4" fillId="0" borderId="0"/>
    <xf numFmtId="0" fontId="7" fillId="0" borderId="0" applyNumberForma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8" fillId="0" borderId="0"/>
    <xf numFmtId="164" fontId="9" fillId="0" borderId="0" applyFont="0" applyFill="0" applyBorder="0" applyAlignment="0" applyProtection="0"/>
  </cellStyleXfs>
  <cellXfs count="403">
    <xf numFmtId="0" fontId="0" fillId="0" borderId="0" xfId="0"/>
    <xf numFmtId="0" fontId="1" fillId="0" borderId="0" xfId="0" applyFont="1"/>
    <xf numFmtId="0" fontId="1" fillId="0" borderId="0" xfId="0" applyFont="1" applyAlignment="1">
      <alignment wrapText="1"/>
    </xf>
    <xf numFmtId="0" fontId="6" fillId="0" borderId="0" xfId="1" applyFont="1"/>
    <xf numFmtId="0" fontId="2" fillId="0" borderId="0" xfId="1" applyFont="1"/>
    <xf numFmtId="0" fontId="2" fillId="7" borderId="6" xfId="0" applyFont="1" applyFill="1" applyBorder="1" applyAlignment="1">
      <alignment horizontal="left" wrapText="1"/>
    </xf>
    <xf numFmtId="0" fontId="11" fillId="0" borderId="6" xfId="0" applyFont="1" applyBorder="1" applyAlignment="1">
      <alignment horizontal="center" vertical="center" wrapText="1"/>
    </xf>
    <xf numFmtId="0" fontId="11" fillId="0" borderId="6" xfId="0" applyFont="1" applyBorder="1" applyAlignment="1">
      <alignment vertical="center" wrapText="1"/>
    </xf>
    <xf numFmtId="0" fontId="12" fillId="0" borderId="6" xfId="0" applyFont="1" applyBorder="1" applyAlignment="1">
      <alignment vertical="center" wrapText="1"/>
    </xf>
    <xf numFmtId="0" fontId="11" fillId="6" borderId="7" xfId="0" applyFont="1" applyFill="1" applyBorder="1" applyAlignment="1">
      <alignment vertical="center" wrapText="1"/>
    </xf>
    <xf numFmtId="0" fontId="11" fillId="0" borderId="4" xfId="0" applyFont="1" applyBorder="1" applyAlignment="1">
      <alignment vertical="center" wrapText="1"/>
    </xf>
    <xf numFmtId="0" fontId="13" fillId="7" borderId="6" xfId="0" applyFont="1" applyFill="1" applyBorder="1" applyAlignment="1">
      <alignment horizontal="left" wrapText="1"/>
    </xf>
    <xf numFmtId="0" fontId="12" fillId="0" borderId="0" xfId="0" applyFont="1"/>
    <xf numFmtId="0" fontId="11" fillId="0" borderId="6" xfId="0" applyFont="1" applyBorder="1" applyAlignment="1">
      <alignment horizontal="left" vertical="center" wrapText="1"/>
    </xf>
    <xf numFmtId="0" fontId="15" fillId="0" borderId="0" xfId="0" applyFont="1"/>
    <xf numFmtId="0" fontId="14" fillId="0" borderId="0" xfId="0" applyFont="1"/>
    <xf numFmtId="0" fontId="13" fillId="0" borderId="9" xfId="0" applyFont="1" applyBorder="1" applyAlignment="1">
      <alignment horizontal="left" vertical="top"/>
    </xf>
    <xf numFmtId="0" fontId="12" fillId="0" borderId="9" xfId="0" applyFont="1" applyBorder="1" applyAlignment="1">
      <alignment horizontal="left" vertical="top" wrapText="1"/>
    </xf>
    <xf numFmtId="0" fontId="11" fillId="2" borderId="6" xfId="3" applyFont="1" applyFill="1" applyBorder="1" applyAlignment="1">
      <alignment horizontal="center"/>
    </xf>
    <xf numFmtId="0" fontId="16" fillId="3" borderId="12" xfId="0" applyFont="1" applyFill="1" applyBorder="1" applyAlignment="1">
      <alignment horizontal="center" wrapText="1"/>
    </xf>
    <xf numFmtId="10" fontId="16" fillId="3" borderId="12" xfId="0" applyNumberFormat="1" applyFont="1" applyFill="1" applyBorder="1" applyAlignment="1">
      <alignment horizontal="center" wrapText="1"/>
    </xf>
    <xf numFmtId="0" fontId="12" fillId="0" borderId="12" xfId="0" applyFont="1" applyBorder="1" applyAlignment="1">
      <alignment horizontal="center" wrapText="1"/>
    </xf>
    <xf numFmtId="0" fontId="11" fillId="0" borderId="7" xfId="0" applyFont="1" applyBorder="1" applyAlignment="1">
      <alignment horizontal="center" vertical="center" wrapText="1"/>
    </xf>
    <xf numFmtId="0" fontId="11" fillId="0" borderId="7" xfId="0" applyFont="1" applyBorder="1" applyAlignment="1">
      <alignment vertical="center" wrapText="1"/>
    </xf>
    <xf numFmtId="0" fontId="11" fillId="0" borderId="7" xfId="0" applyFont="1" applyBorder="1" applyAlignment="1">
      <alignment horizontal="left" vertical="top" wrapText="1"/>
    </xf>
    <xf numFmtId="0" fontId="11" fillId="0" borderId="8" xfId="0" applyFont="1" applyBorder="1" applyAlignment="1">
      <alignment horizontal="center" vertical="center" wrapText="1"/>
    </xf>
    <xf numFmtId="0" fontId="11" fillId="0" borderId="8" xfId="0" applyFont="1" applyBorder="1" applyAlignment="1">
      <alignment vertical="center" wrapText="1"/>
    </xf>
    <xf numFmtId="0" fontId="11" fillId="0" borderId="6" xfId="0" quotePrefix="1"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7" xfId="0" applyFont="1" applyBorder="1" applyAlignment="1">
      <alignment horizontal="left" vertical="center" wrapText="1"/>
    </xf>
    <xf numFmtId="0" fontId="1" fillId="0" borderId="0" xfId="0" applyFont="1" applyAlignment="1">
      <alignment horizontal="left"/>
    </xf>
    <xf numFmtId="0" fontId="11" fillId="0" borderId="0" xfId="0" applyFont="1" applyAlignment="1">
      <alignment horizontal="left" vertical="top" wrapText="1"/>
    </xf>
    <xf numFmtId="0" fontId="13" fillId="0" borderId="9" xfId="0" applyFont="1" applyBorder="1" applyAlignment="1">
      <alignment horizontal="left"/>
    </xf>
    <xf numFmtId="0" fontId="12" fillId="0" borderId="0" xfId="0" applyFont="1" applyAlignment="1">
      <alignment wrapText="1"/>
    </xf>
    <xf numFmtId="0" fontId="2" fillId="0" borderId="0" xfId="0" applyFont="1"/>
    <xf numFmtId="0" fontId="13" fillId="0" borderId="0" xfId="0" applyFont="1"/>
    <xf numFmtId="0" fontId="13" fillId="0" borderId="0" xfId="0" quotePrefix="1" applyFont="1"/>
    <xf numFmtId="0" fontId="11" fillId="0" borderId="0" xfId="0" applyFont="1"/>
    <xf numFmtId="0" fontId="22" fillId="0" borderId="6" xfId="4" applyFont="1" applyFill="1" applyBorder="1"/>
    <xf numFmtId="0" fontId="11" fillId="0" borderId="0" xfId="0" applyFont="1" applyAlignment="1">
      <alignment wrapText="1"/>
    </xf>
    <xf numFmtId="0" fontId="22" fillId="0" borderId="6" xfId="4" applyFont="1" applyFill="1" applyBorder="1" applyAlignment="1">
      <alignment wrapText="1"/>
    </xf>
    <xf numFmtId="0" fontId="12" fillId="0" borderId="0" xfId="0" applyFont="1" applyAlignment="1">
      <alignment vertical="center"/>
    </xf>
    <xf numFmtId="0" fontId="22" fillId="0" borderId="6" xfId="4" applyFont="1" applyBorder="1" applyAlignment="1">
      <alignment horizontal="left" vertical="center" wrapText="1"/>
    </xf>
    <xf numFmtId="0" fontId="24" fillId="0" borderId="6" xfId="4" applyFont="1" applyFill="1" applyBorder="1" applyAlignment="1">
      <alignment wrapText="1"/>
    </xf>
    <xf numFmtId="0" fontId="11" fillId="0" borderId="6" xfId="4" applyFont="1" applyFill="1" applyBorder="1" applyAlignment="1">
      <alignment wrapText="1"/>
    </xf>
    <xf numFmtId="0" fontId="17" fillId="0" borderId="6" xfId="4" applyFont="1" applyFill="1" applyBorder="1" applyAlignment="1">
      <alignment wrapText="1"/>
    </xf>
    <xf numFmtId="0" fontId="12" fillId="0" borderId="0" xfId="0" applyFont="1" applyAlignment="1">
      <alignment horizontal="left" vertical="top" wrapText="1"/>
    </xf>
    <xf numFmtId="0" fontId="11" fillId="0" borderId="7" xfId="4" applyFont="1" applyFill="1" applyBorder="1" applyAlignment="1">
      <alignment wrapText="1"/>
    </xf>
    <xf numFmtId="0" fontId="22" fillId="0" borderId="7" xfId="4" applyFont="1" applyFill="1" applyBorder="1"/>
    <xf numFmtId="0" fontId="22" fillId="0" borderId="0" xfId="4" applyFont="1" applyFill="1" applyBorder="1"/>
    <xf numFmtId="0" fontId="16" fillId="3" borderId="12" xfId="0" applyFont="1" applyFill="1" applyBorder="1" applyAlignment="1">
      <alignment horizontal="left" wrapText="1"/>
    </xf>
    <xf numFmtId="0" fontId="16" fillId="3" borderId="12" xfId="0" applyFont="1" applyFill="1" applyBorder="1" applyAlignment="1">
      <alignment horizontal="left" vertical="center" wrapText="1"/>
    </xf>
    <xf numFmtId="0" fontId="16" fillId="3" borderId="12" xfId="0" applyFont="1" applyFill="1" applyBorder="1" applyAlignment="1">
      <alignment horizontal="left" vertical="top" wrapText="1"/>
    </xf>
    <xf numFmtId="0" fontId="11" fillId="3" borderId="12" xfId="0" applyFont="1" applyFill="1" applyBorder="1" applyAlignment="1">
      <alignment horizontal="left" vertical="top" wrapText="1"/>
    </xf>
    <xf numFmtId="0" fontId="14" fillId="0" borderId="0" xfId="0" applyFont="1" applyAlignment="1">
      <alignment wrapText="1"/>
    </xf>
    <xf numFmtId="0" fontId="12" fillId="0" borderId="0" xfId="0" applyFont="1" applyAlignment="1">
      <alignment vertical="top" wrapText="1"/>
    </xf>
    <xf numFmtId="0" fontId="11" fillId="3" borderId="12" xfId="0" applyFont="1" applyFill="1" applyBorder="1" applyAlignment="1">
      <alignment horizontal="left" wrapText="1"/>
    </xf>
    <xf numFmtId="0" fontId="16" fillId="0" borderId="0" xfId="0" applyFont="1" applyAlignment="1">
      <alignment wrapText="1"/>
    </xf>
    <xf numFmtId="0" fontId="11" fillId="0" borderId="0" xfId="3" applyFont="1" applyAlignment="1">
      <alignment horizontal="center" wrapText="1"/>
    </xf>
    <xf numFmtId="0" fontId="15" fillId="0" borderId="0" xfId="0" applyFont="1" applyAlignment="1">
      <alignment wrapText="1"/>
    </xf>
    <xf numFmtId="0" fontId="11" fillId="3" borderId="12" xfId="0" applyFont="1" applyFill="1" applyBorder="1" applyAlignment="1">
      <alignment horizontal="left" vertical="center" wrapText="1"/>
    </xf>
    <xf numFmtId="0" fontId="11" fillId="2" borderId="6" xfId="3" applyFont="1" applyFill="1" applyBorder="1"/>
    <xf numFmtId="0" fontId="11" fillId="2" borderId="6" xfId="3" applyFont="1" applyFill="1" applyBorder="1" applyAlignment="1">
      <alignment wrapText="1"/>
    </xf>
    <xf numFmtId="0" fontId="28" fillId="0" borderId="0" xfId="0" applyFont="1" applyAlignment="1">
      <alignment horizontal="left" vertical="center" indent="6"/>
    </xf>
    <xf numFmtId="0" fontId="12" fillId="0" borderId="10" xfId="0" applyFont="1" applyBorder="1"/>
    <xf numFmtId="0" fontId="11" fillId="0" borderId="6" xfId="0" applyFont="1" applyBorder="1"/>
    <xf numFmtId="0" fontId="12" fillId="0" borderId="6" xfId="0" applyFont="1" applyBorder="1"/>
    <xf numFmtId="10" fontId="11" fillId="3" borderId="12" xfId="0" applyNumberFormat="1" applyFont="1" applyFill="1" applyBorder="1" applyAlignment="1">
      <alignment horizontal="center" wrapText="1"/>
    </xf>
    <xf numFmtId="0" fontId="12" fillId="13" borderId="0" xfId="0" applyFont="1" applyFill="1"/>
    <xf numFmtId="0" fontId="12" fillId="13" borderId="0" xfId="0" applyFont="1" applyFill="1" applyAlignment="1">
      <alignment horizontal="left" indent="1"/>
    </xf>
    <xf numFmtId="0" fontId="32" fillId="4" borderId="6" xfId="0" applyFont="1" applyFill="1" applyBorder="1" applyAlignment="1">
      <alignment horizontal="center" vertical="center" wrapText="1"/>
    </xf>
    <xf numFmtId="0" fontId="12" fillId="5" borderId="6" xfId="0" applyFont="1" applyFill="1" applyBorder="1" applyAlignment="1">
      <alignment horizontal="left" vertical="top"/>
    </xf>
    <xf numFmtId="10" fontId="12" fillId="11" borderId="6" xfId="6" applyNumberFormat="1" applyFont="1" applyFill="1" applyBorder="1" applyAlignment="1">
      <alignment horizontal="left" vertical="top"/>
    </xf>
    <xf numFmtId="9" fontId="12" fillId="11" borderId="6" xfId="0" applyNumberFormat="1" applyFont="1" applyFill="1" applyBorder="1" applyAlignment="1">
      <alignment horizontal="left" vertical="top"/>
    </xf>
    <xf numFmtId="0" fontId="11" fillId="15" borderId="4" xfId="0" applyFont="1" applyFill="1" applyBorder="1"/>
    <xf numFmtId="166" fontId="11" fillId="15" borderId="6" xfId="0" applyNumberFormat="1" applyFont="1" applyFill="1" applyBorder="1"/>
    <xf numFmtId="165" fontId="12" fillId="0" borderId="0" xfId="5" applyNumberFormat="1" applyFont="1"/>
    <xf numFmtId="9" fontId="12" fillId="11" borderId="6" xfId="6" applyFont="1" applyFill="1" applyBorder="1"/>
    <xf numFmtId="0" fontId="11" fillId="15" borderId="5" xfId="0" applyFont="1" applyFill="1" applyBorder="1"/>
    <xf numFmtId="166" fontId="11" fillId="15" borderId="7" xfId="0" applyNumberFormat="1" applyFont="1" applyFill="1" applyBorder="1"/>
    <xf numFmtId="0" fontId="12" fillId="4" borderId="0" xfId="0" applyFont="1" applyFill="1"/>
    <xf numFmtId="0" fontId="32" fillId="4" borderId="4" xfId="0" applyFont="1" applyFill="1" applyBorder="1" applyAlignment="1">
      <alignment horizontal="center" vertical="center" wrapText="1"/>
    </xf>
    <xf numFmtId="0" fontId="32" fillId="4" borderId="17" xfId="0" applyFont="1" applyFill="1" applyBorder="1" applyAlignment="1">
      <alignment vertical="center" wrapText="1"/>
    </xf>
    <xf numFmtId="0" fontId="32" fillId="4" borderId="0" xfId="0" applyFont="1" applyFill="1" applyAlignment="1">
      <alignment horizontal="right" vertical="center"/>
    </xf>
    <xf numFmtId="9" fontId="12" fillId="11" borderId="4" xfId="0" applyNumberFormat="1" applyFont="1" applyFill="1" applyBorder="1"/>
    <xf numFmtId="9" fontId="12" fillId="11" borderId="6" xfId="0" applyNumberFormat="1" applyFont="1" applyFill="1" applyBorder="1"/>
    <xf numFmtId="0" fontId="12" fillId="10" borderId="0" xfId="0" applyFont="1" applyFill="1"/>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28" fillId="0" borderId="32" xfId="0" applyFont="1" applyBorder="1" applyAlignment="1">
      <alignment horizontal="center" vertical="center"/>
    </xf>
    <xf numFmtId="10" fontId="28" fillId="0" borderId="33" xfId="6" applyNumberFormat="1" applyFont="1" applyBorder="1" applyAlignment="1">
      <alignment horizontal="center" vertical="center"/>
    </xf>
    <xf numFmtId="10" fontId="12" fillId="0" borderId="0" xfId="6" applyNumberFormat="1" applyFont="1"/>
    <xf numFmtId="0" fontId="32" fillId="4" borderId="0" xfId="0" applyFont="1" applyFill="1" applyAlignment="1">
      <alignment horizontal="center" vertical="center" wrapText="1"/>
    </xf>
    <xf numFmtId="9" fontId="12" fillId="12" borderId="4" xfId="0" applyNumberFormat="1" applyFont="1" applyFill="1" applyBorder="1"/>
    <xf numFmtId="9" fontId="12" fillId="12" borderId="6" xfId="0" applyNumberFormat="1" applyFont="1" applyFill="1" applyBorder="1"/>
    <xf numFmtId="9" fontId="12" fillId="12" borderId="11" xfId="0" applyNumberFormat="1" applyFont="1" applyFill="1" applyBorder="1"/>
    <xf numFmtId="0" fontId="34" fillId="5" borderId="32" xfId="0" applyFont="1" applyFill="1" applyBorder="1" applyAlignment="1">
      <alignment horizontal="center" vertical="center"/>
    </xf>
    <xf numFmtId="10" fontId="28" fillId="12" borderId="33" xfId="6" applyNumberFormat="1" applyFont="1" applyFill="1" applyBorder="1" applyAlignment="1">
      <alignment horizontal="center" vertical="center"/>
    </xf>
    <xf numFmtId="0" fontId="2" fillId="10" borderId="0" xfId="0" applyFont="1" applyFill="1" applyAlignment="1">
      <alignment horizontal="left" vertical="top" wrapText="1"/>
    </xf>
    <xf numFmtId="0" fontId="35" fillId="13" borderId="0" xfId="0" applyFont="1" applyFill="1" applyAlignment="1">
      <alignment horizontal="left" vertical="top"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vertical="center" wrapText="1"/>
    </xf>
    <xf numFmtId="0" fontId="12" fillId="5" borderId="11" xfId="0" applyFont="1" applyFill="1" applyBorder="1" applyAlignment="1">
      <alignment horizontal="left" vertical="top"/>
    </xf>
    <xf numFmtId="10" fontId="12" fillId="11" borderId="49" xfId="6" applyNumberFormat="1" applyFont="1" applyFill="1" applyBorder="1" applyAlignment="1">
      <alignment horizontal="left" vertical="top"/>
    </xf>
    <xf numFmtId="10" fontId="12" fillId="11" borderId="50" xfId="6" applyNumberFormat="1" applyFont="1" applyFill="1" applyBorder="1" applyAlignment="1">
      <alignment horizontal="left" vertical="top"/>
    </xf>
    <xf numFmtId="166" fontId="12" fillId="11" borderId="49" xfId="6" applyNumberFormat="1" applyFont="1" applyFill="1" applyBorder="1" applyAlignment="1">
      <alignment horizontal="left" vertical="top"/>
    </xf>
    <xf numFmtId="166" fontId="12" fillId="11" borderId="6" xfId="6" applyNumberFormat="1" applyFont="1" applyFill="1" applyBorder="1" applyAlignment="1">
      <alignment horizontal="left" vertical="top"/>
    </xf>
    <xf numFmtId="166" fontId="12" fillId="11" borderId="50" xfId="6" applyNumberFormat="1" applyFont="1" applyFill="1" applyBorder="1" applyAlignment="1">
      <alignment horizontal="left" vertical="top"/>
    </xf>
    <xf numFmtId="10" fontId="12" fillId="11" borderId="55" xfId="6" applyNumberFormat="1" applyFont="1" applyFill="1" applyBorder="1" applyAlignment="1">
      <alignment horizontal="left" vertical="top"/>
    </xf>
    <xf numFmtId="10" fontId="12" fillId="11" borderId="56" xfId="6" applyNumberFormat="1" applyFont="1" applyFill="1" applyBorder="1" applyAlignment="1">
      <alignment horizontal="left" vertical="top"/>
    </xf>
    <xf numFmtId="10" fontId="12" fillId="11" borderId="58" xfId="6" applyNumberFormat="1" applyFont="1" applyFill="1" applyBorder="1" applyAlignment="1">
      <alignment horizontal="left" vertical="top"/>
    </xf>
    <xf numFmtId="166" fontId="12" fillId="11" borderId="55" xfId="6" applyNumberFormat="1" applyFont="1" applyFill="1" applyBorder="1" applyAlignment="1">
      <alignment horizontal="left" vertical="top"/>
    </xf>
    <xf numFmtId="166" fontId="12" fillId="11" borderId="56" xfId="6" applyNumberFormat="1" applyFont="1" applyFill="1" applyBorder="1" applyAlignment="1">
      <alignment horizontal="left" vertical="top"/>
    </xf>
    <xf numFmtId="166" fontId="12" fillId="11" borderId="58" xfId="6" applyNumberFormat="1" applyFont="1" applyFill="1" applyBorder="1" applyAlignment="1">
      <alignment horizontal="left" vertical="top"/>
    </xf>
    <xf numFmtId="166" fontId="12" fillId="5" borderId="11" xfId="0" applyNumberFormat="1" applyFont="1" applyFill="1" applyBorder="1" applyAlignment="1">
      <alignment horizontal="left" vertical="top"/>
    </xf>
    <xf numFmtId="170" fontId="12" fillId="5" borderId="17" xfId="0" applyNumberFormat="1" applyFont="1" applyFill="1" applyBorder="1" applyAlignment="1">
      <alignment horizontal="left" vertical="top"/>
    </xf>
    <xf numFmtId="10" fontId="12" fillId="11" borderId="59" xfId="6" applyNumberFormat="1" applyFont="1" applyFill="1" applyBorder="1" applyAlignment="1">
      <alignment horizontal="left" vertical="top"/>
    </xf>
    <xf numFmtId="10" fontId="12" fillId="11" borderId="60" xfId="6" applyNumberFormat="1" applyFont="1" applyFill="1" applyBorder="1" applyAlignment="1">
      <alignment horizontal="left" vertical="top"/>
    </xf>
    <xf numFmtId="3" fontId="12" fillId="11" borderId="51" xfId="0" applyNumberFormat="1" applyFont="1" applyFill="1" applyBorder="1" applyAlignment="1">
      <alignment horizontal="right" vertical="top"/>
    </xf>
    <xf numFmtId="165" fontId="12" fillId="0" borderId="63" xfId="5" applyNumberFormat="1" applyFont="1" applyFill="1" applyBorder="1"/>
    <xf numFmtId="165" fontId="12" fillId="0" borderId="0" xfId="5" applyNumberFormat="1" applyFont="1" applyFill="1"/>
    <xf numFmtId="9" fontId="12" fillId="11" borderId="50" xfId="6" applyFont="1" applyFill="1" applyBorder="1"/>
    <xf numFmtId="165" fontId="12" fillId="0" borderId="24" xfId="5" applyNumberFormat="1" applyFont="1" applyFill="1" applyBorder="1"/>
    <xf numFmtId="165" fontId="12" fillId="0" borderId="23" xfId="5" applyNumberFormat="1" applyFont="1" applyFill="1" applyBorder="1"/>
    <xf numFmtId="0" fontId="32" fillId="4" borderId="19" xfId="0" applyFont="1" applyFill="1" applyBorder="1"/>
    <xf numFmtId="0" fontId="32" fillId="4" borderId="0" xfId="0" applyFont="1" applyFill="1"/>
    <xf numFmtId="0" fontId="32" fillId="4" borderId="70" xfId="0" applyFont="1" applyFill="1" applyBorder="1" applyAlignment="1">
      <alignment vertical="center" wrapText="1"/>
    </xf>
    <xf numFmtId="165" fontId="13" fillId="12" borderId="61" xfId="5" applyNumberFormat="1" applyFont="1" applyFill="1" applyBorder="1" applyAlignment="1"/>
    <xf numFmtId="9" fontId="12" fillId="11" borderId="57" xfId="0" applyNumberFormat="1" applyFont="1" applyFill="1" applyBorder="1"/>
    <xf numFmtId="9" fontId="12" fillId="11" borderId="62" xfId="0" applyNumberFormat="1" applyFont="1" applyFill="1" applyBorder="1"/>
    <xf numFmtId="165" fontId="13" fillId="12" borderId="32" xfId="5" applyNumberFormat="1" applyFont="1" applyFill="1" applyBorder="1" applyAlignment="1"/>
    <xf numFmtId="167" fontId="12" fillId="0" borderId="0" xfId="0" applyNumberFormat="1" applyFont="1"/>
    <xf numFmtId="0" fontId="32" fillId="4" borderId="6" xfId="0" applyFont="1" applyFill="1" applyBorder="1" applyAlignment="1">
      <alignment horizontal="left" vertical="top" wrapText="1"/>
    </xf>
    <xf numFmtId="0" fontId="12" fillId="0" borderId="6" xfId="0" applyFont="1" applyBorder="1" applyAlignment="1">
      <alignment horizontal="left" vertical="top"/>
    </xf>
    <xf numFmtId="3" fontId="12" fillId="0" borderId="6" xfId="0" applyNumberFormat="1" applyFont="1" applyBorder="1" applyAlignment="1">
      <alignment horizontal="left" vertical="top"/>
    </xf>
    <xf numFmtId="165" fontId="12" fillId="18" borderId="6" xfId="5" applyNumberFormat="1" applyFont="1" applyFill="1" applyBorder="1" applyAlignment="1">
      <alignment horizontal="left" vertical="top"/>
    </xf>
    <xf numFmtId="165" fontId="12" fillId="0" borderId="6" xfId="5" applyNumberFormat="1" applyFont="1" applyBorder="1" applyAlignment="1">
      <alignment horizontal="left" vertical="top"/>
    </xf>
    <xf numFmtId="0" fontId="11" fillId="0" borderId="6" xfId="0" applyFont="1" applyBorder="1" applyAlignment="1">
      <alignment horizontal="left" vertical="top"/>
    </xf>
    <xf numFmtId="0" fontId="32" fillId="4" borderId="6" xfId="0" applyFont="1" applyFill="1" applyBorder="1" applyAlignment="1">
      <alignment horizontal="left" vertical="center" wrapText="1"/>
    </xf>
    <xf numFmtId="166" fontId="12" fillId="0" borderId="6" xfId="0" applyNumberFormat="1" applyFont="1" applyBorder="1" applyAlignment="1">
      <alignment horizontal="left" vertical="top"/>
    </xf>
    <xf numFmtId="0" fontId="36" fillId="0" borderId="0" xfId="0" applyFont="1"/>
    <xf numFmtId="0" fontId="13" fillId="14" borderId="18" xfId="0" applyFont="1" applyFill="1" applyBorder="1"/>
    <xf numFmtId="0" fontId="30" fillId="9" borderId="0" xfId="0" applyFont="1" applyFill="1" applyAlignment="1">
      <alignment horizontal="center"/>
    </xf>
    <xf numFmtId="0" fontId="30" fillId="9" borderId="0" xfId="0" applyFont="1" applyFill="1"/>
    <xf numFmtId="0" fontId="11" fillId="10" borderId="0" xfId="0" applyFont="1" applyFill="1" applyAlignment="1">
      <alignment horizontal="left" vertical="top" wrapText="1"/>
    </xf>
    <xf numFmtId="0" fontId="37" fillId="9" borderId="0" xfId="0" applyFont="1" applyFill="1" applyAlignment="1">
      <alignment horizontal="center"/>
    </xf>
    <xf numFmtId="0" fontId="30" fillId="22" borderId="0" xfId="0" applyFont="1" applyFill="1" applyAlignment="1">
      <alignment horizontal="center"/>
    </xf>
    <xf numFmtId="0" fontId="12" fillId="18" borderId="0" xfId="0" applyFont="1" applyFill="1" applyAlignment="1">
      <alignment horizontal="left" vertical="top" wrapText="1"/>
    </xf>
    <xf numFmtId="0" fontId="11" fillId="15" borderId="34" xfId="0" applyFont="1" applyFill="1" applyBorder="1" applyAlignment="1">
      <alignment horizontal="left" vertical="top"/>
    </xf>
    <xf numFmtId="0" fontId="11" fillId="15" borderId="34" xfId="0" applyFont="1" applyFill="1" applyBorder="1" applyAlignment="1">
      <alignment horizontal="left" vertical="top" wrapText="1"/>
    </xf>
    <xf numFmtId="0" fontId="12" fillId="15" borderId="0" xfId="0" applyFont="1" applyFill="1" applyAlignment="1">
      <alignment horizontal="left" vertical="top" wrapText="1"/>
    </xf>
    <xf numFmtId="0" fontId="12" fillId="15" borderId="10" xfId="0" applyFont="1" applyFill="1" applyBorder="1" applyAlignment="1">
      <alignment horizontal="left" vertical="top" wrapText="1"/>
    </xf>
    <xf numFmtId="0" fontId="11" fillId="15" borderId="34" xfId="0" applyFont="1" applyFill="1" applyBorder="1" applyAlignment="1">
      <alignment vertical="top" wrapText="1"/>
    </xf>
    <xf numFmtId="0" fontId="11" fillId="15" borderId="34" xfId="0" applyFont="1" applyFill="1" applyBorder="1" applyAlignment="1">
      <alignment horizontal="center" vertical="top" wrapText="1"/>
    </xf>
    <xf numFmtId="0" fontId="11" fillId="18" borderId="34" xfId="0" applyFont="1" applyFill="1" applyBorder="1" applyAlignment="1">
      <alignment horizontal="center" vertical="top" wrapText="1"/>
    </xf>
    <xf numFmtId="3" fontId="11" fillId="15" borderId="34" xfId="0" applyNumberFormat="1" applyFont="1" applyFill="1" applyBorder="1" applyAlignment="1">
      <alignment horizontal="center" vertical="top" wrapText="1"/>
    </xf>
    <xf numFmtId="3" fontId="11" fillId="18" borderId="41" xfId="0" applyNumberFormat="1" applyFont="1" applyFill="1" applyBorder="1" applyAlignment="1">
      <alignment horizontal="center" vertical="top"/>
    </xf>
    <xf numFmtId="0" fontId="30" fillId="9" borderId="0" xfId="0" applyFont="1" applyFill="1" applyAlignment="1">
      <alignment horizontal="center" vertical="center"/>
    </xf>
    <xf numFmtId="0" fontId="12" fillId="0" borderId="0" xfId="0" applyFont="1" applyAlignment="1">
      <alignment horizontal="center" vertical="center"/>
    </xf>
    <xf numFmtId="0" fontId="30" fillId="21" borderId="0" xfId="0" applyFont="1" applyFill="1" applyAlignment="1">
      <alignment horizontal="center" vertical="center"/>
    </xf>
    <xf numFmtId="0" fontId="30" fillId="22" borderId="0" xfId="0" applyFont="1" applyFill="1" applyAlignment="1">
      <alignment horizontal="center" vertical="center"/>
    </xf>
    <xf numFmtId="0" fontId="28" fillId="11" borderId="32" xfId="0" applyFont="1" applyFill="1" applyBorder="1" applyAlignment="1">
      <alignment horizontal="center" vertical="center"/>
    </xf>
    <xf numFmtId="10" fontId="28" fillId="15" borderId="33" xfId="6" applyNumberFormat="1" applyFont="1" applyFill="1" applyBorder="1" applyAlignment="1">
      <alignment horizontal="center" vertical="center"/>
    </xf>
    <xf numFmtId="0" fontId="12" fillId="19" borderId="49" xfId="0" applyFont="1" applyFill="1" applyBorder="1" applyAlignment="1">
      <alignment horizontal="center"/>
    </xf>
    <xf numFmtId="169" fontId="12" fillId="19" borderId="6" xfId="6" applyNumberFormat="1" applyFont="1" applyFill="1" applyBorder="1" applyAlignment="1">
      <alignment horizontal="center"/>
    </xf>
    <xf numFmtId="0" fontId="12" fillId="19" borderId="6" xfId="0" applyFont="1" applyFill="1" applyBorder="1" applyAlignment="1">
      <alignment horizontal="center"/>
    </xf>
    <xf numFmtId="0" fontId="12" fillId="19" borderId="4" xfId="0" applyFont="1" applyFill="1" applyBorder="1" applyAlignment="1">
      <alignment horizontal="center"/>
    </xf>
    <xf numFmtId="0" fontId="12" fillId="19" borderId="50" xfId="0" applyFont="1" applyFill="1" applyBorder="1" applyAlignment="1">
      <alignment horizontal="center"/>
    </xf>
    <xf numFmtId="0" fontId="12" fillId="19" borderId="0" xfId="0" applyFont="1" applyFill="1" applyAlignment="1">
      <alignment horizontal="center"/>
    </xf>
    <xf numFmtId="10" fontId="28" fillId="18" borderId="33" xfId="6" applyNumberFormat="1" applyFont="1" applyFill="1" applyBorder="1" applyAlignment="1">
      <alignment horizontal="center" vertical="center"/>
    </xf>
    <xf numFmtId="0" fontId="12" fillId="15" borderId="49" xfId="0" applyFont="1" applyFill="1" applyBorder="1" applyAlignment="1">
      <alignment horizontal="center"/>
    </xf>
    <xf numFmtId="169" fontId="12" fillId="15" borderId="6" xfId="6" applyNumberFormat="1" applyFont="1" applyFill="1" applyBorder="1" applyAlignment="1">
      <alignment horizontal="center"/>
    </xf>
    <xf numFmtId="0" fontId="12" fillId="15" borderId="6" xfId="0" applyFont="1" applyFill="1" applyBorder="1" applyAlignment="1">
      <alignment horizontal="center"/>
    </xf>
    <xf numFmtId="0" fontId="13" fillId="15" borderId="4" xfId="0" applyFont="1" applyFill="1" applyBorder="1" applyAlignment="1">
      <alignment horizontal="center"/>
    </xf>
    <xf numFmtId="0" fontId="12" fillId="15" borderId="50" xfId="0" applyFont="1" applyFill="1" applyBorder="1" applyAlignment="1">
      <alignment horizontal="center"/>
    </xf>
    <xf numFmtId="0" fontId="12" fillId="15" borderId="0" xfId="0" applyFont="1" applyFill="1" applyAlignment="1">
      <alignment horizontal="center"/>
    </xf>
    <xf numFmtId="10" fontId="28" fillId="11" borderId="33" xfId="6" applyNumberFormat="1" applyFont="1" applyFill="1" applyBorder="1" applyAlignment="1">
      <alignment horizontal="center" vertical="center"/>
    </xf>
    <xf numFmtId="0" fontId="12" fillId="18" borderId="49" xfId="0" applyFont="1" applyFill="1" applyBorder="1" applyAlignment="1">
      <alignment horizontal="center"/>
    </xf>
    <xf numFmtId="169" fontId="12" fillId="18" borderId="6" xfId="6" applyNumberFormat="1" applyFont="1" applyFill="1" applyBorder="1" applyAlignment="1">
      <alignment horizontal="center"/>
    </xf>
    <xf numFmtId="0" fontId="12" fillId="18" borderId="6" xfId="0" applyFont="1" applyFill="1" applyBorder="1" applyAlignment="1">
      <alignment horizontal="center"/>
    </xf>
    <xf numFmtId="0" fontId="12" fillId="18" borderId="4" xfId="0" applyFont="1" applyFill="1" applyBorder="1" applyAlignment="1">
      <alignment horizontal="center"/>
    </xf>
    <xf numFmtId="0" fontId="13" fillId="18" borderId="50" xfId="0" applyFont="1" applyFill="1" applyBorder="1" applyAlignment="1">
      <alignment horizontal="center"/>
    </xf>
    <xf numFmtId="0" fontId="13" fillId="18" borderId="0" xfId="0" applyFont="1" applyFill="1" applyAlignment="1">
      <alignment horizontal="center"/>
    </xf>
    <xf numFmtId="0" fontId="12" fillId="10" borderId="0" xfId="0" applyFont="1" applyFill="1" applyAlignment="1">
      <alignment vertical="top" wrapText="1"/>
    </xf>
    <xf numFmtId="0" fontId="12" fillId="19" borderId="55" xfId="0" applyFont="1" applyFill="1" applyBorder="1" applyAlignment="1">
      <alignment horizontal="center"/>
    </xf>
    <xf numFmtId="9" fontId="12" fillId="19" borderId="56" xfId="6" applyFont="1" applyFill="1" applyBorder="1" applyAlignment="1">
      <alignment horizontal="center"/>
    </xf>
    <xf numFmtId="9" fontId="12" fillId="19" borderId="56" xfId="0" applyNumberFormat="1" applyFont="1" applyFill="1" applyBorder="1" applyAlignment="1">
      <alignment horizontal="center"/>
    </xf>
    <xf numFmtId="0" fontId="12" fillId="19" borderId="56" xfId="0" applyFont="1" applyFill="1" applyBorder="1" applyAlignment="1">
      <alignment horizontal="center"/>
    </xf>
    <xf numFmtId="0" fontId="12" fillId="19" borderId="57" xfId="0" applyFont="1" applyFill="1" applyBorder="1" applyAlignment="1">
      <alignment horizontal="center"/>
    </xf>
    <xf numFmtId="0" fontId="12" fillId="19" borderId="58" xfId="0" applyFont="1" applyFill="1" applyBorder="1" applyAlignment="1">
      <alignment horizontal="center"/>
    </xf>
    <xf numFmtId="0" fontId="12" fillId="18" borderId="10" xfId="0" applyFont="1" applyFill="1" applyBorder="1" applyAlignment="1">
      <alignment horizontal="left" vertical="top" wrapText="1"/>
    </xf>
    <xf numFmtId="0" fontId="12" fillId="15" borderId="34" xfId="0" applyFont="1" applyFill="1" applyBorder="1" applyAlignment="1">
      <alignment horizontal="left" vertical="top" wrapText="1"/>
    </xf>
    <xf numFmtId="0" fontId="12" fillId="15" borderId="34" xfId="0" applyFont="1" applyFill="1" applyBorder="1" applyAlignment="1">
      <alignment horizontal="center" vertical="top" wrapText="1"/>
    </xf>
    <xf numFmtId="0" fontId="12" fillId="18" borderId="34" xfId="0" applyFont="1" applyFill="1" applyBorder="1" applyAlignment="1">
      <alignment horizontal="center" vertical="top" wrapText="1"/>
    </xf>
    <xf numFmtId="169" fontId="12" fillId="15" borderId="34" xfId="0" applyNumberFormat="1" applyFont="1" applyFill="1" applyBorder="1" applyAlignment="1">
      <alignment horizontal="center" vertical="top" wrapText="1"/>
    </xf>
    <xf numFmtId="169" fontId="12" fillId="18" borderId="34" xfId="0" applyNumberFormat="1" applyFont="1" applyFill="1" applyBorder="1" applyAlignment="1">
      <alignment horizontal="center" vertical="top" wrapText="1"/>
    </xf>
    <xf numFmtId="0" fontId="12" fillId="18" borderId="13" xfId="0" applyFont="1" applyFill="1" applyBorder="1" applyAlignment="1">
      <alignment horizontal="left" vertical="top" wrapText="1"/>
    </xf>
    <xf numFmtId="0" fontId="12" fillId="13" borderId="0" xfId="0" applyFont="1" applyFill="1" applyAlignment="1">
      <alignment vertical="top" wrapText="1"/>
    </xf>
    <xf numFmtId="0" fontId="12" fillId="10" borderId="0" xfId="0" applyFont="1" applyFill="1" applyAlignment="1">
      <alignment horizontal="left" vertical="top" wrapText="1"/>
    </xf>
    <xf numFmtId="0" fontId="13" fillId="19" borderId="6" xfId="0" applyFont="1" applyFill="1" applyBorder="1" applyAlignment="1">
      <alignment horizontal="center"/>
    </xf>
    <xf numFmtId="0" fontId="2" fillId="19" borderId="6" xfId="0" applyFont="1" applyFill="1" applyBorder="1" applyAlignment="1">
      <alignment horizontal="center"/>
    </xf>
    <xf numFmtId="0" fontId="12" fillId="15" borderId="6" xfId="0" applyFont="1" applyFill="1" applyBorder="1" applyAlignment="1">
      <alignment horizontal="left" vertical="top"/>
    </xf>
    <xf numFmtId="165" fontId="12" fillId="15" borderId="6" xfId="8" applyNumberFormat="1" applyFont="1" applyFill="1" applyBorder="1" applyAlignment="1">
      <alignment horizontal="left" vertical="top"/>
    </xf>
    <xf numFmtId="165" fontId="12" fillId="0" borderId="6" xfId="8" applyNumberFormat="1" applyFont="1" applyBorder="1" applyAlignment="1">
      <alignment horizontal="left" vertical="top"/>
    </xf>
    <xf numFmtId="0" fontId="12" fillId="18" borderId="6" xfId="0" applyFont="1" applyFill="1" applyBorder="1" applyAlignment="1">
      <alignment horizontal="left" vertical="top"/>
    </xf>
    <xf numFmtId="165" fontId="12" fillId="18" borderId="6" xfId="8" applyNumberFormat="1" applyFont="1" applyFill="1" applyBorder="1" applyAlignment="1">
      <alignment horizontal="left" vertical="top"/>
    </xf>
    <xf numFmtId="0" fontId="11" fillId="10" borderId="0" xfId="0" applyFont="1" applyFill="1" applyAlignment="1">
      <alignment vertical="top" wrapText="1"/>
    </xf>
    <xf numFmtId="0" fontId="12" fillId="6" borderId="6" xfId="0" applyFont="1" applyFill="1" applyBorder="1" applyAlignment="1">
      <alignment horizontal="left" vertical="top"/>
    </xf>
    <xf numFmtId="166" fontId="12" fillId="15" borderId="6" xfId="0" applyNumberFormat="1" applyFont="1" applyFill="1" applyBorder="1" applyAlignment="1">
      <alignment horizontal="left" vertical="top"/>
    </xf>
    <xf numFmtId="166" fontId="12" fillId="18" borderId="6" xfId="0" applyNumberFormat="1" applyFont="1" applyFill="1" applyBorder="1" applyAlignment="1">
      <alignment horizontal="left" vertical="top"/>
    </xf>
    <xf numFmtId="0" fontId="12" fillId="0" borderId="0" xfId="0" applyFont="1" applyAlignment="1">
      <alignment horizontal="center"/>
    </xf>
    <xf numFmtId="0" fontId="12" fillId="13" borderId="0" xfId="0" applyFont="1" applyFill="1" applyAlignment="1">
      <alignment wrapText="1"/>
    </xf>
    <xf numFmtId="0" fontId="12" fillId="20" borderId="6" xfId="0" applyFont="1" applyFill="1" applyBorder="1" applyAlignment="1">
      <alignment horizontal="center"/>
    </xf>
    <xf numFmtId="0" fontId="12" fillId="0" borderId="6" xfId="0" applyFont="1" applyBorder="1" applyAlignment="1">
      <alignment horizontal="center"/>
    </xf>
    <xf numFmtId="169" fontId="12" fillId="0" borderId="6" xfId="0" applyNumberFormat="1" applyFont="1" applyBorder="1" applyAlignment="1">
      <alignment horizontal="center"/>
    </xf>
    <xf numFmtId="166" fontId="12" fillId="0" borderId="6" xfId="0" applyNumberFormat="1" applyFont="1" applyBorder="1" applyAlignment="1">
      <alignment horizontal="center"/>
    </xf>
    <xf numFmtId="169" fontId="12" fillId="0" borderId="6" xfId="6" applyNumberFormat="1" applyFont="1" applyFill="1" applyBorder="1" applyAlignment="1">
      <alignment horizontal="center"/>
    </xf>
    <xf numFmtId="2" fontId="12" fillId="0" borderId="6" xfId="0" applyNumberFormat="1" applyFont="1" applyBorder="1" applyAlignment="1">
      <alignment horizontal="center"/>
    </xf>
    <xf numFmtId="3" fontId="12" fillId="0" borderId="6" xfId="0" applyNumberFormat="1" applyFont="1" applyBorder="1" applyAlignment="1">
      <alignment horizontal="center"/>
    </xf>
    <xf numFmtId="3" fontId="12" fillId="0" borderId="0" xfId="0" applyNumberFormat="1" applyFont="1" applyAlignment="1">
      <alignment horizontal="center"/>
    </xf>
    <xf numFmtId="0" fontId="12" fillId="0" borderId="6" xfId="0" quotePrefix="1" applyFont="1" applyBorder="1" applyAlignment="1">
      <alignment horizontal="center"/>
    </xf>
    <xf numFmtId="169" fontId="12" fillId="0" borderId="6" xfId="0" quotePrefix="1" applyNumberFormat="1" applyFont="1" applyBorder="1" applyAlignment="1">
      <alignment horizontal="center"/>
    </xf>
    <xf numFmtId="0" fontId="12" fillId="0" borderId="0" xfId="0" quotePrefix="1" applyFont="1" applyAlignment="1">
      <alignment horizontal="center"/>
    </xf>
    <xf numFmtId="0" fontId="11" fillId="0" borderId="6" xfId="0" applyFont="1" applyBorder="1" applyAlignment="1">
      <alignment horizontal="center"/>
    </xf>
    <xf numFmtId="0" fontId="41" fillId="10" borderId="0" xfId="0" applyFont="1" applyFill="1" applyAlignment="1">
      <alignment horizontal="left" vertical="top"/>
    </xf>
    <xf numFmtId="0" fontId="22" fillId="10" borderId="0" xfId="4" applyFont="1" applyFill="1"/>
    <xf numFmtId="10" fontId="12" fillId="17" borderId="6" xfId="6" applyNumberFormat="1" applyFont="1" applyFill="1" applyBorder="1" applyAlignment="1">
      <alignment horizontal="left" vertical="top"/>
    </xf>
    <xf numFmtId="10" fontId="11" fillId="10" borderId="0" xfId="6" applyNumberFormat="1" applyFont="1" applyFill="1" applyAlignment="1">
      <alignment horizontal="left" vertical="top" wrapText="1"/>
    </xf>
    <xf numFmtId="0" fontId="12" fillId="5" borderId="6" xfId="0" applyFont="1" applyFill="1" applyBorder="1" applyAlignment="1">
      <alignment horizontal="left" vertical="top" wrapText="1"/>
    </xf>
    <xf numFmtId="10" fontId="11" fillId="10" borderId="0" xfId="0" applyNumberFormat="1" applyFont="1" applyFill="1" applyAlignment="1">
      <alignment horizontal="left" vertical="top" wrapText="1"/>
    </xf>
    <xf numFmtId="3" fontId="12" fillId="11" borderId="6" xfId="6" applyNumberFormat="1" applyFont="1" applyFill="1" applyBorder="1" applyAlignment="1">
      <alignment horizontal="left" vertical="top"/>
    </xf>
    <xf numFmtId="3" fontId="11" fillId="10" borderId="0" xfId="0" applyNumberFormat="1" applyFont="1" applyFill="1" applyAlignment="1">
      <alignment horizontal="left" vertical="top" wrapText="1"/>
    </xf>
    <xf numFmtId="0" fontId="2" fillId="0" borderId="6" xfId="0" applyFont="1" applyBorder="1" applyAlignment="1">
      <alignment horizontal="center" vertical="center" wrapText="1"/>
    </xf>
    <xf numFmtId="168" fontId="11" fillId="10" borderId="0" xfId="0" applyNumberFormat="1" applyFont="1" applyFill="1" applyAlignment="1">
      <alignment horizontal="left" vertical="top" wrapText="1"/>
    </xf>
    <xf numFmtId="0" fontId="11" fillId="0" borderId="6" xfId="0" applyFont="1" applyBorder="1" applyAlignment="1">
      <alignment horizontal="left" vertical="top" wrapText="1"/>
    </xf>
    <xf numFmtId="168" fontId="11" fillId="0" borderId="6" xfId="0" applyNumberFormat="1" applyFont="1" applyBorder="1" applyAlignment="1">
      <alignment horizontal="left" vertical="top" wrapText="1"/>
    </xf>
    <xf numFmtId="0" fontId="12" fillId="0" borderId="6" xfId="0" applyFont="1" applyBorder="1" applyAlignment="1">
      <alignment horizontal="left" vertical="top" wrapText="1"/>
    </xf>
    <xf numFmtId="168" fontId="12" fillId="0" borderId="6" xfId="0" applyNumberFormat="1" applyFont="1" applyBorder="1" applyAlignment="1">
      <alignment horizontal="left" vertical="top" wrapText="1"/>
    </xf>
    <xf numFmtId="168" fontId="12" fillId="10" borderId="0" xfId="0" applyNumberFormat="1" applyFont="1" applyFill="1" applyAlignment="1">
      <alignment horizontal="left" vertical="top" wrapText="1"/>
    </xf>
    <xf numFmtId="0" fontId="32" fillId="24" borderId="6" xfId="0" applyFont="1" applyFill="1" applyBorder="1" applyAlignment="1">
      <alignment horizontal="center" vertical="center" wrapText="1"/>
    </xf>
    <xf numFmtId="0" fontId="32" fillId="25" borderId="6" xfId="0" applyFont="1" applyFill="1" applyBorder="1" applyAlignment="1">
      <alignment horizontal="center" vertical="center" wrapText="1"/>
    </xf>
    <xf numFmtId="3" fontId="12" fillId="11" borderId="6" xfId="6" applyNumberFormat="1" applyFont="1" applyFill="1" applyBorder="1" applyAlignment="1">
      <alignment horizontal="left" vertical="top" wrapText="1"/>
    </xf>
    <xf numFmtId="171" fontId="12" fillId="11" borderId="6" xfId="6" applyNumberFormat="1" applyFont="1" applyFill="1" applyBorder="1" applyAlignment="1">
      <alignment horizontal="left" vertical="top" wrapText="1"/>
    </xf>
    <xf numFmtId="1" fontId="12" fillId="11" borderId="6" xfId="6" applyNumberFormat="1" applyFont="1" applyFill="1" applyBorder="1" applyAlignment="1">
      <alignment horizontal="left" vertical="top" wrapText="1"/>
    </xf>
    <xf numFmtId="172" fontId="12" fillId="11" borderId="6" xfId="6" applyNumberFormat="1" applyFont="1" applyFill="1" applyBorder="1" applyAlignment="1">
      <alignment horizontal="left" vertical="top" wrapText="1"/>
    </xf>
    <xf numFmtId="0" fontId="13" fillId="0" borderId="6" xfId="0" applyFont="1" applyBorder="1" applyAlignment="1">
      <alignment horizontal="left" vertical="top" wrapText="1"/>
    </xf>
    <xf numFmtId="173" fontId="12" fillId="0" borderId="6" xfId="0" applyNumberFormat="1" applyFont="1" applyBorder="1" applyAlignment="1">
      <alignment horizontal="left" vertical="top" wrapText="1"/>
    </xf>
    <xf numFmtId="174" fontId="12" fillId="27" borderId="6" xfId="0" applyNumberFormat="1" applyFont="1" applyFill="1" applyBorder="1" applyAlignment="1">
      <alignment horizontal="left" vertical="top" wrapText="1"/>
    </xf>
    <xf numFmtId="171" fontId="12" fillId="11" borderId="6" xfId="6" applyNumberFormat="1" applyFont="1" applyFill="1" applyBorder="1" applyAlignment="1">
      <alignment horizontal="left" vertical="top"/>
    </xf>
    <xf numFmtId="172" fontId="12" fillId="11" borderId="6" xfId="6" applyNumberFormat="1" applyFont="1" applyFill="1" applyBorder="1" applyAlignment="1">
      <alignment horizontal="left" vertical="top"/>
    </xf>
    <xf numFmtId="0" fontId="32" fillId="28" borderId="6" xfId="0" applyFont="1" applyFill="1" applyBorder="1" applyAlignment="1">
      <alignment horizontal="center" vertical="center" wrapText="1"/>
    </xf>
    <xf numFmtId="0" fontId="12" fillId="0" borderId="6" xfId="6" applyNumberFormat="1" applyFont="1" applyFill="1" applyBorder="1" applyAlignment="1">
      <alignment horizontal="left" vertical="top" wrapText="1"/>
    </xf>
    <xf numFmtId="172" fontId="11" fillId="11" borderId="6" xfId="6" applyNumberFormat="1" applyFont="1" applyFill="1" applyBorder="1" applyAlignment="1">
      <alignment horizontal="left" vertical="top" wrapText="1"/>
    </xf>
    <xf numFmtId="0" fontId="11" fillId="0" borderId="0" xfId="0" applyFont="1" applyAlignment="1">
      <alignment horizontal="left"/>
    </xf>
    <xf numFmtId="3" fontId="11" fillId="11" borderId="6" xfId="6" applyNumberFormat="1" applyFont="1" applyFill="1" applyBorder="1" applyAlignment="1">
      <alignment horizontal="left" vertical="top" wrapText="1"/>
    </xf>
    <xf numFmtId="0" fontId="2" fillId="0" borderId="6" xfId="0" applyFont="1" applyBorder="1" applyAlignment="1">
      <alignment horizontal="left" vertical="top" wrapText="1"/>
    </xf>
    <xf numFmtId="170" fontId="11" fillId="0" borderId="6" xfId="0" applyNumberFormat="1" applyFont="1" applyBorder="1" applyAlignment="1">
      <alignment horizontal="left" vertical="top" wrapText="1"/>
    </xf>
    <xf numFmtId="2" fontId="11" fillId="0" borderId="6" xfId="0" applyNumberFormat="1" applyFont="1" applyBorder="1" applyAlignment="1">
      <alignment horizontal="left" vertical="top" wrapText="1"/>
    </xf>
    <xf numFmtId="170" fontId="12" fillId="0" borderId="6" xfId="0" applyNumberFormat="1" applyFont="1" applyBorder="1" applyAlignment="1">
      <alignment horizontal="left" vertical="top" wrapText="1"/>
    </xf>
    <xf numFmtId="2" fontId="12" fillId="0" borderId="6" xfId="0" applyNumberFormat="1" applyFont="1" applyBorder="1" applyAlignment="1">
      <alignment horizontal="left" vertical="top" wrapText="1"/>
    </xf>
    <xf numFmtId="0" fontId="44" fillId="13" borderId="0" xfId="0" applyFont="1" applyFill="1"/>
    <xf numFmtId="0" fontId="44" fillId="0" borderId="0" xfId="0" applyFont="1"/>
    <xf numFmtId="3" fontId="12" fillId="0" borderId="6" xfId="6" applyNumberFormat="1" applyFont="1" applyFill="1" applyBorder="1" applyAlignment="1">
      <alignment horizontal="left" vertical="top" wrapText="1"/>
    </xf>
    <xf numFmtId="171" fontId="11" fillId="11" borderId="6" xfId="6" applyNumberFormat="1" applyFont="1" applyFill="1" applyBorder="1" applyAlignment="1">
      <alignment horizontal="left" vertical="top" wrapText="1"/>
    </xf>
    <xf numFmtId="3" fontId="12" fillId="11" borderId="6" xfId="0" applyNumberFormat="1" applyFont="1" applyFill="1" applyBorder="1" applyAlignment="1">
      <alignment horizontal="right" vertical="top"/>
    </xf>
    <xf numFmtId="166" fontId="11" fillId="15" borderId="6" xfId="5" applyNumberFormat="1" applyFont="1" applyFill="1" applyBorder="1" applyAlignment="1">
      <alignment horizontal="left" vertical="top"/>
    </xf>
    <xf numFmtId="166" fontId="11" fillId="15" borderId="7" xfId="5" applyNumberFormat="1" applyFont="1" applyFill="1" applyBorder="1" applyAlignment="1">
      <alignment horizontal="left" vertical="top"/>
    </xf>
    <xf numFmtId="0" fontId="1" fillId="0" borderId="0" xfId="0" applyFont="1" applyAlignment="1">
      <alignment horizontal="left" wrapText="1"/>
    </xf>
    <xf numFmtId="0" fontId="11" fillId="0" borderId="0" xfId="0" applyFont="1" applyAlignment="1">
      <alignment horizontal="left" vertical="top" wrapText="1"/>
    </xf>
    <xf numFmtId="0" fontId="13" fillId="0" borderId="9" xfId="0" applyFont="1" applyBorder="1" applyAlignment="1">
      <alignment horizontal="left"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1" fillId="0" borderId="0" xfId="0" applyFont="1" applyAlignment="1">
      <alignment horizontal="left"/>
    </xf>
    <xf numFmtId="0" fontId="12" fillId="0" borderId="0" xfId="0" applyFont="1" applyAlignment="1">
      <alignment horizontal="left" vertical="top" wrapText="1"/>
    </xf>
    <xf numFmtId="0" fontId="13" fillId="0" borderId="9" xfId="0" applyFont="1" applyBorder="1" applyAlignment="1">
      <alignment horizontal="left"/>
    </xf>
    <xf numFmtId="0" fontId="11" fillId="0" borderId="8" xfId="0" applyFont="1" applyBorder="1" applyAlignment="1">
      <alignment horizontal="left" vertical="center" wrapText="1"/>
    </xf>
    <xf numFmtId="0" fontId="2" fillId="8" borderId="11"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6" fillId="3" borderId="29" xfId="0" applyFont="1" applyFill="1" applyBorder="1" applyAlignment="1">
      <alignment horizontal="left" vertical="center" wrapText="1"/>
    </xf>
    <xf numFmtId="0" fontId="11" fillId="3" borderId="27" xfId="0" applyFont="1" applyFill="1" applyBorder="1" applyAlignment="1">
      <alignment horizontal="left" vertical="center" wrapText="1"/>
    </xf>
    <xf numFmtId="0" fontId="11" fillId="3" borderId="28" xfId="0" applyFont="1" applyFill="1" applyBorder="1" applyAlignment="1">
      <alignment horizontal="left" vertical="center" wrapText="1"/>
    </xf>
    <xf numFmtId="0" fontId="11" fillId="3" borderId="29" xfId="0" applyFont="1" applyFill="1" applyBorder="1" applyAlignment="1">
      <alignment horizontal="left" vertical="center" wrapText="1"/>
    </xf>
    <xf numFmtId="0" fontId="2" fillId="7" borderId="25" xfId="0" applyFont="1" applyFill="1" applyBorder="1" applyAlignment="1">
      <alignment horizontal="left" wrapText="1"/>
    </xf>
    <xf numFmtId="0" fontId="2" fillId="7" borderId="26" xfId="0" applyFont="1" applyFill="1" applyBorder="1" applyAlignment="1">
      <alignment horizontal="left" wrapText="1"/>
    </xf>
    <xf numFmtId="0" fontId="2" fillId="8" borderId="6" xfId="0" applyFont="1" applyFill="1" applyBorder="1" applyAlignment="1">
      <alignment horizontal="left" vertical="center" wrapText="1"/>
    </xf>
    <xf numFmtId="0" fontId="12" fillId="0" borderId="9" xfId="0" applyFont="1" applyBorder="1" applyAlignment="1">
      <alignment horizontal="left" vertical="top" wrapText="1"/>
    </xf>
    <xf numFmtId="0" fontId="2" fillId="8" borderId="6" xfId="0" applyFont="1" applyFill="1" applyBorder="1" applyAlignment="1">
      <alignment horizontal="left" vertical="center"/>
    </xf>
    <xf numFmtId="0" fontId="2" fillId="8" borderId="11" xfId="0" applyFont="1" applyFill="1" applyBorder="1" applyAlignment="1">
      <alignment horizontal="left" vertical="center" wrapText="1"/>
    </xf>
    <xf numFmtId="0" fontId="2" fillId="8" borderId="17" xfId="0" applyFont="1" applyFill="1" applyBorder="1" applyAlignment="1">
      <alignment horizontal="left" vertical="center" wrapText="1"/>
    </xf>
    <xf numFmtId="0" fontId="2" fillId="8" borderId="4" xfId="0" applyFont="1" applyFill="1" applyBorder="1" applyAlignment="1">
      <alignment horizontal="left" vertical="center" wrapText="1"/>
    </xf>
    <xf numFmtId="0" fontId="2" fillId="8" borderId="11" xfId="0" applyFont="1" applyFill="1" applyBorder="1" applyAlignment="1">
      <alignment horizontal="left" vertical="center"/>
    </xf>
    <xf numFmtId="0" fontId="2" fillId="8" borderId="17" xfId="0" applyFont="1" applyFill="1" applyBorder="1" applyAlignment="1">
      <alignment horizontal="left" vertical="center"/>
    </xf>
    <xf numFmtId="0" fontId="2" fillId="8" borderId="4" xfId="0" applyFont="1" applyFill="1" applyBorder="1" applyAlignment="1">
      <alignment horizontal="left" vertical="center"/>
    </xf>
    <xf numFmtId="0" fontId="2" fillId="8" borderId="15" xfId="0" applyFont="1" applyFill="1" applyBorder="1" applyAlignment="1">
      <alignment horizontal="left" vertical="center"/>
    </xf>
    <xf numFmtId="0" fontId="2" fillId="8" borderId="9" xfId="0" applyFont="1" applyFill="1" applyBorder="1" applyAlignment="1">
      <alignment horizontal="left" vertical="center"/>
    </xf>
    <xf numFmtId="0" fontId="11" fillId="6" borderId="64" xfId="0" applyFont="1" applyFill="1" applyBorder="1" applyAlignment="1">
      <alignment horizontal="left" vertical="top" wrapText="1"/>
    </xf>
    <xf numFmtId="0" fontId="11" fillId="6" borderId="65" xfId="0" applyFont="1" applyFill="1" applyBorder="1" applyAlignment="1">
      <alignment horizontal="left" vertical="top" wrapText="1"/>
    </xf>
    <xf numFmtId="0" fontId="11" fillId="6" borderId="66" xfId="0" applyFont="1" applyFill="1" applyBorder="1" applyAlignment="1">
      <alignment horizontal="left" vertical="top" wrapText="1"/>
    </xf>
    <xf numFmtId="0" fontId="29" fillId="0" borderId="0" xfId="0" applyFont="1" applyAlignment="1"/>
    <xf numFmtId="0" fontId="15" fillId="0" borderId="0" xfId="0" applyFont="1" applyAlignment="1"/>
    <xf numFmtId="0" fontId="11" fillId="10" borderId="0" xfId="0" applyFont="1" applyFill="1" applyAlignment="1">
      <alignment horizontal="left" vertical="top" wrapText="1"/>
    </xf>
    <xf numFmtId="0" fontId="30" fillId="9" borderId="0" xfId="0" applyFont="1" applyFill="1" applyAlignment="1">
      <alignment horizontal="center"/>
    </xf>
    <xf numFmtId="0" fontId="12" fillId="10" borderId="0" xfId="0" applyFont="1" applyFill="1" applyAlignment="1">
      <alignment horizontal="left" vertical="top" wrapText="1"/>
    </xf>
    <xf numFmtId="0" fontId="32" fillId="4" borderId="2"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6" fillId="4" borderId="19" xfId="0" applyFont="1" applyFill="1" applyBorder="1" applyAlignment="1">
      <alignment horizontal="left" vertical="top" wrapText="1"/>
    </xf>
    <xf numFmtId="0" fontId="36" fillId="4" borderId="0" xfId="0" applyFont="1" applyFill="1" applyAlignment="1">
      <alignment horizontal="left" vertical="top" wrapText="1"/>
    </xf>
    <xf numFmtId="0" fontId="32" fillId="4" borderId="0" xfId="0" applyFont="1" applyFill="1" applyAlignment="1">
      <alignment horizontal="right" vertical="center"/>
    </xf>
    <xf numFmtId="165" fontId="13" fillId="12" borderId="19" xfId="5" applyNumberFormat="1" applyFont="1" applyFill="1" applyBorder="1" applyAlignment="1">
      <alignment horizontal="center"/>
    </xf>
    <xf numFmtId="165" fontId="13" fillId="12" borderId="0" xfId="5" applyNumberFormat="1" applyFont="1" applyFill="1" applyBorder="1" applyAlignment="1">
      <alignment horizontal="center"/>
    </xf>
    <xf numFmtId="0" fontId="32" fillId="4" borderId="7" xfId="0" applyFont="1" applyFill="1" applyBorder="1" applyAlignment="1">
      <alignment horizontal="center" vertical="center" wrapText="1"/>
    </xf>
    <xf numFmtId="0" fontId="32" fillId="4" borderId="11" xfId="0" applyFont="1" applyFill="1" applyBorder="1" applyAlignment="1">
      <alignment horizontal="center" vertical="center"/>
    </xf>
    <xf numFmtId="0" fontId="32" fillId="4" borderId="17" xfId="0" applyFont="1" applyFill="1" applyBorder="1" applyAlignment="1">
      <alignment horizontal="center" vertical="center"/>
    </xf>
    <xf numFmtId="0" fontId="32" fillId="4" borderId="4" xfId="0" applyFont="1" applyFill="1" applyBorder="1" applyAlignment="1">
      <alignment horizontal="center" vertical="center"/>
    </xf>
    <xf numFmtId="0" fontId="32" fillId="4" borderId="7" xfId="0" applyFont="1" applyFill="1" applyBorder="1" applyAlignment="1">
      <alignment horizontal="center" vertical="center"/>
    </xf>
    <xf numFmtId="0" fontId="32" fillId="4" borderId="8" xfId="0" applyFont="1" applyFill="1" applyBorder="1" applyAlignment="1">
      <alignment horizontal="center" vertical="center"/>
    </xf>
    <xf numFmtId="0" fontId="32" fillId="4" borderId="20" xfId="0" applyFont="1" applyFill="1" applyBorder="1" applyAlignment="1">
      <alignment horizontal="center" vertical="center"/>
    </xf>
    <xf numFmtId="0" fontId="32" fillId="4" borderId="21" xfId="0" applyFont="1" applyFill="1" applyBorder="1" applyAlignment="1">
      <alignment horizontal="center" vertical="center"/>
    </xf>
    <xf numFmtId="0" fontId="32" fillId="4" borderId="1" xfId="0" applyFont="1" applyFill="1" applyBorder="1" applyAlignment="1">
      <alignment horizontal="center" vertical="center"/>
    </xf>
    <xf numFmtId="0" fontId="32" fillId="4" borderId="22" xfId="0" applyFont="1" applyFill="1" applyBorder="1" applyAlignment="1">
      <alignment horizontal="center" vertical="center" wrapText="1"/>
    </xf>
    <xf numFmtId="0" fontId="33" fillId="16" borderId="30" xfId="0" applyFont="1" applyFill="1" applyBorder="1" applyAlignment="1">
      <alignment horizontal="center" vertical="center" wrapText="1"/>
    </xf>
    <xf numFmtId="0" fontId="33" fillId="16" borderId="31" xfId="0" applyFont="1" applyFill="1" applyBorder="1" applyAlignment="1">
      <alignment horizontal="center" vertical="center" wrapText="1"/>
    </xf>
    <xf numFmtId="0" fontId="32" fillId="4" borderId="9" xfId="0" applyFont="1" applyFill="1" applyBorder="1" applyAlignment="1">
      <alignment horizontal="center" vertical="center"/>
    </xf>
    <xf numFmtId="10" fontId="2" fillId="12" borderId="7" xfId="6" applyNumberFormat="1" applyFont="1" applyFill="1" applyBorder="1" applyAlignment="1">
      <alignment horizontal="center" vertical="center" wrapText="1"/>
    </xf>
    <xf numFmtId="10" fontId="2" fillId="12" borderId="8" xfId="6" applyNumberFormat="1" applyFont="1" applyFill="1" applyBorder="1" applyAlignment="1">
      <alignment horizontal="center" vertical="center" wrapText="1"/>
    </xf>
    <xf numFmtId="0" fontId="2" fillId="5" borderId="7" xfId="6" applyNumberFormat="1" applyFont="1" applyFill="1" applyBorder="1" applyAlignment="1">
      <alignment horizontal="center" vertical="center" wrapText="1"/>
    </xf>
    <xf numFmtId="0" fontId="2" fillId="5" borderId="8" xfId="6" applyNumberFormat="1" applyFont="1" applyFill="1" applyBorder="1" applyAlignment="1">
      <alignment horizontal="center" vertical="center" wrapText="1"/>
    </xf>
    <xf numFmtId="0" fontId="13" fillId="29" borderId="24" xfId="0" applyFont="1" applyFill="1" applyBorder="1" applyAlignment="1">
      <alignment horizontal="left"/>
    </xf>
    <xf numFmtId="0" fontId="13" fillId="29" borderId="0" xfId="0" applyFont="1" applyFill="1" applyAlignment="1">
      <alignment horizontal="left"/>
    </xf>
    <xf numFmtId="0" fontId="32" fillId="4" borderId="3" xfId="0" applyFont="1" applyFill="1" applyBorder="1" applyAlignment="1">
      <alignment horizontal="center" vertical="center" wrapText="1"/>
    </xf>
    <xf numFmtId="0" fontId="32" fillId="4" borderId="3" xfId="0" applyFont="1" applyFill="1" applyBorder="1" applyAlignment="1">
      <alignment horizontal="center" vertical="center"/>
    </xf>
    <xf numFmtId="0" fontId="32" fillId="4" borderId="67" xfId="0" applyFont="1" applyFill="1" applyBorder="1" applyAlignment="1">
      <alignment horizontal="center" vertical="center" wrapText="1"/>
    </xf>
    <xf numFmtId="0" fontId="32" fillId="4" borderId="68" xfId="0" applyFont="1" applyFill="1" applyBorder="1" applyAlignment="1">
      <alignment horizontal="center" vertical="center" wrapText="1"/>
    </xf>
    <xf numFmtId="0" fontId="32" fillId="4" borderId="69" xfId="0" applyFont="1" applyFill="1" applyBorder="1" applyAlignment="1">
      <alignment horizontal="center" vertical="center" wrapText="1"/>
    </xf>
    <xf numFmtId="0" fontId="32" fillId="4" borderId="47" xfId="0" applyFont="1" applyFill="1" applyBorder="1" applyAlignment="1">
      <alignment horizontal="center" vertical="center"/>
    </xf>
    <xf numFmtId="0" fontId="32" fillId="4" borderId="48" xfId="0" applyFont="1" applyFill="1" applyBorder="1" applyAlignment="1">
      <alignment horizontal="center" vertical="center"/>
    </xf>
    <xf numFmtId="0" fontId="11" fillId="10" borderId="9" xfId="0" applyFont="1" applyFill="1" applyBorder="1" applyAlignment="1">
      <alignment horizontal="left" vertical="top" wrapText="1"/>
    </xf>
    <xf numFmtId="0" fontId="32" fillId="4" borderId="19" xfId="0" applyFont="1" applyFill="1" applyBorder="1" applyAlignment="1">
      <alignment horizontal="center" vertical="center"/>
    </xf>
    <xf numFmtId="0" fontId="32" fillId="4" borderId="0" xfId="0" applyFont="1" applyFill="1" applyAlignment="1">
      <alignment horizontal="center" vertical="center"/>
    </xf>
    <xf numFmtId="0" fontId="30" fillId="9" borderId="9" xfId="0" applyFont="1" applyFill="1" applyBorder="1" applyAlignment="1">
      <alignment horizontal="center"/>
    </xf>
    <xf numFmtId="0" fontId="11" fillId="10" borderId="17" xfId="0" applyFont="1" applyFill="1" applyBorder="1" applyAlignment="1">
      <alignment horizontal="left" vertical="top" wrapText="1"/>
    </xf>
    <xf numFmtId="0" fontId="32" fillId="4" borderId="13"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2" fillId="4" borderId="47" xfId="0" applyFont="1" applyFill="1" applyBorder="1" applyAlignment="1">
      <alignment horizontal="center" vertical="center" wrapText="1"/>
    </xf>
    <xf numFmtId="0" fontId="32" fillId="4" borderId="21"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15" borderId="0" xfId="0" applyFont="1" applyFill="1" applyAlignment="1">
      <alignment horizontal="left" vertical="top" wrapText="1"/>
    </xf>
    <xf numFmtId="0" fontId="12" fillId="15" borderId="10" xfId="0" applyFont="1" applyFill="1" applyBorder="1" applyAlignment="1">
      <alignment horizontal="left" vertical="top" wrapText="1"/>
    </xf>
    <xf numFmtId="0" fontId="12" fillId="18" borderId="0" xfId="0" applyFont="1" applyFill="1" applyAlignment="1">
      <alignment horizontal="left" vertical="top" wrapText="1"/>
    </xf>
    <xf numFmtId="0" fontId="37" fillId="9" borderId="0" xfId="0" applyFont="1" applyFill="1" applyAlignment="1">
      <alignment horizontal="center"/>
    </xf>
    <xf numFmtId="0" fontId="30" fillId="21" borderId="0" xfId="0" applyFont="1" applyFill="1" applyAlignment="1">
      <alignment horizontal="center"/>
    </xf>
    <xf numFmtId="0" fontId="30" fillId="21" borderId="10" xfId="0" applyFont="1" applyFill="1" applyBorder="1" applyAlignment="1">
      <alignment horizontal="center"/>
    </xf>
    <xf numFmtId="0" fontId="30" fillId="22" borderId="0" xfId="0" applyFont="1" applyFill="1" applyAlignment="1">
      <alignment horizontal="center"/>
    </xf>
    <xf numFmtId="0" fontId="11" fillId="18" borderId="35" xfId="0" applyFont="1" applyFill="1" applyBorder="1" applyAlignment="1">
      <alignment horizontal="left" vertical="top"/>
    </xf>
    <xf numFmtId="0" fontId="11" fillId="18" borderId="36" xfId="0" applyFont="1" applyFill="1" applyBorder="1" applyAlignment="1">
      <alignment horizontal="left" vertical="top"/>
    </xf>
    <xf numFmtId="0" fontId="11" fillId="15" borderId="34" xfId="0" applyFont="1" applyFill="1" applyBorder="1" applyAlignment="1">
      <alignment horizontal="left" vertical="top" wrapText="1"/>
    </xf>
    <xf numFmtId="0" fontId="11" fillId="18" borderId="37" xfId="0" applyFont="1" applyFill="1" applyBorder="1" applyAlignment="1">
      <alignment horizontal="left" vertical="top" wrapText="1"/>
    </xf>
    <xf numFmtId="0" fontId="11" fillId="18" borderId="38" xfId="0" applyFont="1" applyFill="1" applyBorder="1" applyAlignment="1">
      <alignment horizontal="left" vertical="top" wrapText="1"/>
    </xf>
    <xf numFmtId="0" fontId="11" fillId="18" borderId="39" xfId="0" applyFont="1" applyFill="1" applyBorder="1" applyAlignment="1">
      <alignment horizontal="left" vertical="top"/>
    </xf>
    <xf numFmtId="0" fontId="11" fillId="15" borderId="34" xfId="0" applyFont="1" applyFill="1" applyBorder="1" applyAlignment="1">
      <alignment horizontal="left" vertical="top"/>
    </xf>
    <xf numFmtId="0" fontId="11" fillId="18" borderId="0" xfId="0" applyFont="1" applyFill="1" applyAlignment="1">
      <alignment horizontal="left" vertical="top" wrapText="1"/>
    </xf>
    <xf numFmtId="0" fontId="11" fillId="18" borderId="40" xfId="0" applyFont="1" applyFill="1" applyBorder="1" applyAlignment="1">
      <alignment horizontal="left" vertical="top" wrapText="1"/>
    </xf>
    <xf numFmtId="0" fontId="32" fillId="4" borderId="51"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52" xfId="0" applyFont="1" applyFill="1" applyBorder="1" applyAlignment="1">
      <alignment horizontal="center" vertical="center" wrapText="1"/>
    </xf>
    <xf numFmtId="0" fontId="32" fillId="4" borderId="53" xfId="0" applyFont="1" applyFill="1" applyBorder="1" applyAlignment="1">
      <alignment horizontal="center" vertical="center" wrapText="1"/>
    </xf>
    <xf numFmtId="0" fontId="32" fillId="4" borderId="54" xfId="0" applyFont="1" applyFill="1" applyBorder="1" applyAlignment="1">
      <alignment horizontal="center" vertical="center" wrapText="1"/>
    </xf>
    <xf numFmtId="0" fontId="11" fillId="18" borderId="41" xfId="0" applyFont="1" applyFill="1" applyBorder="1" applyAlignment="1">
      <alignment horizontal="left" vertical="top" wrapText="1"/>
    </xf>
    <xf numFmtId="0" fontId="11" fillId="18" borderId="42" xfId="0" applyFont="1" applyFill="1" applyBorder="1" applyAlignment="1">
      <alignment horizontal="left" vertical="top" wrapText="1"/>
    </xf>
    <xf numFmtId="0" fontId="11" fillId="18" borderId="41" xfId="0" applyFont="1" applyFill="1" applyBorder="1" applyAlignment="1">
      <alignment horizontal="left" vertical="top"/>
    </xf>
    <xf numFmtId="0" fontId="30" fillId="9" borderId="43" xfId="0" applyFont="1" applyFill="1" applyBorder="1" applyAlignment="1">
      <alignment horizontal="center"/>
    </xf>
    <xf numFmtId="0" fontId="30" fillId="21" borderId="0" xfId="0" applyFont="1" applyFill="1" applyAlignment="1">
      <alignment horizontal="center" vertical="center"/>
    </xf>
    <xf numFmtId="0" fontId="30" fillId="22" borderId="0" xfId="0" applyFont="1" applyFill="1" applyAlignment="1">
      <alignment horizontal="center" vertical="center"/>
    </xf>
    <xf numFmtId="0" fontId="33" fillId="23" borderId="44" xfId="0" applyFont="1" applyFill="1" applyBorder="1" applyAlignment="1">
      <alignment horizontal="center" vertical="center" wrapText="1"/>
    </xf>
    <xf numFmtId="0" fontId="33" fillId="23" borderId="45"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12" fillId="18" borderId="36" xfId="0" applyFont="1" applyFill="1" applyBorder="1" applyAlignment="1">
      <alignment horizontal="left" vertical="top" wrapText="1"/>
    </xf>
    <xf numFmtId="0" fontId="12" fillId="18" borderId="34" xfId="0" applyFont="1" applyFill="1" applyBorder="1" applyAlignment="1">
      <alignment horizontal="left" vertical="top" wrapText="1"/>
    </xf>
    <xf numFmtId="0" fontId="11" fillId="15" borderId="0" xfId="0" applyFont="1" applyFill="1" applyAlignment="1">
      <alignment horizontal="left" vertical="top" wrapText="1"/>
    </xf>
    <xf numFmtId="0" fontId="11" fillId="15" borderId="10" xfId="0" applyFont="1" applyFill="1" applyBorder="1" applyAlignment="1">
      <alignment horizontal="left" vertical="top" wrapText="1"/>
    </xf>
    <xf numFmtId="0" fontId="11" fillId="18" borderId="13" xfId="0" applyFont="1" applyFill="1" applyBorder="1" applyAlignment="1">
      <alignment horizontal="left" vertical="top" wrapText="1"/>
    </xf>
    <xf numFmtId="0" fontId="11" fillId="18" borderId="10" xfId="0" applyFont="1" applyFill="1" applyBorder="1" applyAlignment="1">
      <alignment horizontal="left" vertical="top" wrapText="1"/>
    </xf>
    <xf numFmtId="0" fontId="33" fillId="23" borderId="49" xfId="0" applyFont="1" applyFill="1" applyBorder="1" applyAlignment="1">
      <alignment horizontal="center" vertical="center" wrapText="1"/>
    </xf>
    <xf numFmtId="0" fontId="33" fillId="23" borderId="6" xfId="0" applyFont="1" applyFill="1" applyBorder="1" applyAlignment="1">
      <alignment horizontal="center" vertical="center" wrapText="1"/>
    </xf>
    <xf numFmtId="0" fontId="33" fillId="23" borderId="50" xfId="0" applyFont="1" applyFill="1" applyBorder="1" applyAlignment="1">
      <alignment horizontal="center" vertical="center" wrapText="1"/>
    </xf>
    <xf numFmtId="0" fontId="30" fillId="9" borderId="0" xfId="0" applyFont="1" applyFill="1" applyAlignment="1">
      <alignment horizontal="center" vertical="center"/>
    </xf>
    <xf numFmtId="0" fontId="13" fillId="19" borderId="6" xfId="0" applyFont="1" applyFill="1" applyBorder="1" applyAlignment="1">
      <alignment horizontal="center"/>
    </xf>
    <xf numFmtId="0" fontId="32" fillId="4" borderId="6" xfId="0" applyFont="1" applyFill="1" applyBorder="1" applyAlignment="1">
      <alignment horizontal="center" vertical="center" wrapText="1"/>
    </xf>
    <xf numFmtId="0" fontId="32" fillId="4" borderId="6" xfId="0" applyFont="1" applyFill="1" applyBorder="1" applyAlignment="1">
      <alignment horizontal="center" vertical="center"/>
    </xf>
    <xf numFmtId="0" fontId="11" fillId="10" borderId="0" xfId="4" applyFont="1" applyFill="1" applyAlignment="1">
      <alignment horizontal="left" vertical="top" wrapText="1"/>
    </xf>
    <xf numFmtId="0" fontId="36" fillId="26" borderId="0" xfId="0" applyFont="1" applyFill="1" applyAlignment="1">
      <alignment horizontal="left" vertical="top" wrapText="1"/>
    </xf>
    <xf numFmtId="0" fontId="25" fillId="10" borderId="0" xfId="0" applyFont="1" applyFill="1" applyAlignment="1">
      <alignment horizontal="left" vertical="top" wrapText="1"/>
    </xf>
  </cellXfs>
  <cellStyles count="9">
    <cellStyle name="Comma" xfId="5" builtinId="3"/>
    <cellStyle name="Comma 2" xfId="8" xr:uid="{2578E689-166E-4F9D-96CE-60B0BF9B55B4}"/>
    <cellStyle name="Hyperlink" xfId="4" builtinId="8"/>
    <cellStyle name="Normal" xfId="0" builtinId="0"/>
    <cellStyle name="Normal 2" xfId="7" xr:uid="{3DC2D190-2046-45B6-BAEC-183084138D47}"/>
    <cellStyle name="Normal 3" xfId="2" xr:uid="{F48AAEB7-F33E-496D-829E-D51C1EBB4C6E}"/>
    <cellStyle name="Normal_CCOVER" xfId="1" xr:uid="{FD6B9AA0-62D7-436F-A51E-9166276AC2EE}"/>
    <cellStyle name="Normal_SHEET" xfId="3" xr:uid="{EA16B25D-BFC3-4EB8-9277-34844FE95419}"/>
    <cellStyle name="Percent" xfId="6" builtinId="5"/>
  </cellStyles>
  <dxfs count="0"/>
  <tableStyles count="0" defaultTableStyle="TableStyleMedium2" defaultPivotStyle="PivotStyleLight16"/>
  <colors>
    <mruColors>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549522</xdr:colOff>
      <xdr:row>0</xdr:row>
      <xdr:rowOff>59779</xdr:rowOff>
    </xdr:from>
    <xdr:to>
      <xdr:col>10</xdr:col>
      <xdr:colOff>551099</xdr:colOff>
      <xdr:row>0</xdr:row>
      <xdr:rowOff>253081</xdr:rowOff>
    </xdr:to>
    <xdr:pic>
      <xdr:nvPicPr>
        <xdr:cNvPr id="2" name="Picture 1">
          <a:extLst>
            <a:ext uri="{FF2B5EF4-FFF2-40B4-BE49-F238E27FC236}">
              <a16:creationId xmlns:a16="http://schemas.microsoft.com/office/drawing/2014/main" id="{439074D8-6024-428A-A8D3-D761EE5A08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388347" y="59779"/>
          <a:ext cx="3659177" cy="193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isque%20d'inondatio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sfilink/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sfi-bsif.gc.ca/Users/cgagnon/OTLocal/OSFILI~1/Workbin/2278BE3.0/LIFE-1_New%20QUARTERLY%20Return_Draft%202015_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 - Insurance Risk/qis5_sm_e - Draft for commen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space.osfi-bsif.gc.ca/projects/portfolio/NIT108/OsfiSPE/B-15%20Self-Assessment%20Questionnaire/Final%20Climate_risk_questionnaire%20April%20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que d'inon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ver (2)"/>
      <sheetName val="ToC"/>
      <sheetName val="10.006"/>
      <sheetName val="10013"/>
      <sheetName val="10014"/>
      <sheetName val="20010"/>
      <sheetName val="20020"/>
      <sheetName val="20021"/>
      <sheetName val="20030"/>
      <sheetName val="20040"/>
      <sheetName val="20041"/>
      <sheetName val="20044"/>
      <sheetName val="20042"/>
      <sheetName val="20054"/>
      <sheetName val="21012"/>
      <sheetName val="21020"/>
      <sheetName val="21080"/>
      <sheetName val="23010"/>
      <sheetName val="35010"/>
      <sheetName val="35020"/>
      <sheetName val="35040"/>
      <sheetName val="60030"/>
      <sheetName val="95010"/>
      <sheetName val="95020"/>
      <sheetName val="98060"/>
      <sheetName val="98070"/>
      <sheetName val="LIFE-1_New QUARTERLY Return_Dra"/>
    </sheetNames>
    <definedNames>
      <definedName name="morb_req_comp" refersTo="#REF!"/>
      <definedName name="mort_req_comp"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Principle 1"/>
      <sheetName val="Sheet1"/>
      <sheetName val="Principle 2"/>
      <sheetName val="Principle 3"/>
      <sheetName val="Principle 4"/>
      <sheetName val="Principle 5"/>
      <sheetName val="Disclosure"/>
      <sheetName val="Data Dropdowns"/>
      <sheetName val="Final Climate_risk_questionnair"/>
    </sheetNames>
    <sheetDataSet>
      <sheetData sheetId="0" refreshError="1"/>
      <sheetData sheetId="1" refreshError="1"/>
      <sheetData sheetId="2"/>
      <sheetData sheetId="3" refreshError="1"/>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apps.cer-rec.gc.ca/ftrppndc/dflt.aspx?GoCTemplateCulture=fr-CA" TargetMode="External"/><Relationship Id="rId1" Type="http://schemas.openxmlformats.org/officeDocument/2006/relationships/hyperlink" Target="https://www150.statcan.gc.ca/t1/tbl1/fr/tv.action?pid=3810028601&amp;request_locale=fr"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84EF-D12F-4301-82C0-CF0D5E71ECBB}">
  <sheetPr codeName="Sheet1"/>
  <dimension ref="A1:D12"/>
  <sheetViews>
    <sheetView tabSelected="1" zoomScaleNormal="100" workbookViewId="0"/>
  </sheetViews>
  <sheetFormatPr defaultColWidth="9.140625" defaultRowHeight="14.25" x14ac:dyDescent="0.2"/>
  <cols>
    <col min="1" max="1" width="6" style="12" customWidth="1"/>
    <col min="2" max="2" width="29.28515625" style="12" customWidth="1"/>
    <col min="3" max="4" width="26.140625" style="12" customWidth="1"/>
    <col min="5" max="12" width="9.140625" style="12"/>
    <col min="13" max="13" width="14" style="12" customWidth="1"/>
    <col min="14" max="16384" width="9.140625" style="12"/>
  </cols>
  <sheetData>
    <row r="1" spans="1:4" ht="20.25" customHeight="1" x14ac:dyDescent="0.3">
      <c r="A1" s="3" t="s">
        <v>0</v>
      </c>
      <c r="B1" s="3"/>
      <c r="C1" s="3"/>
      <c r="D1" s="3"/>
    </row>
    <row r="2" spans="1:4" ht="15" x14ac:dyDescent="0.25">
      <c r="A2" s="4" t="s">
        <v>1</v>
      </c>
      <c r="B2" s="4"/>
      <c r="C2" s="4"/>
      <c r="D2" s="4"/>
    </row>
    <row r="4" spans="1:4" x14ac:dyDescent="0.2">
      <c r="A4" s="12" t="s">
        <v>2</v>
      </c>
      <c r="B4" s="34"/>
      <c r="C4" s="34"/>
      <c r="D4" s="34"/>
    </row>
    <row r="5" spans="1:4" x14ac:dyDescent="0.2">
      <c r="A5" s="12" t="s">
        <v>3</v>
      </c>
    </row>
    <row r="6" spans="1:4" ht="15" x14ac:dyDescent="0.25">
      <c r="B6" s="12" t="s">
        <v>4</v>
      </c>
    </row>
    <row r="7" spans="1:4" ht="15" x14ac:dyDescent="0.25">
      <c r="B7" s="12" t="s">
        <v>5</v>
      </c>
    </row>
    <row r="8" spans="1:4" ht="15" x14ac:dyDescent="0.25">
      <c r="B8" s="12" t="s">
        <v>6</v>
      </c>
    </row>
    <row r="10" spans="1:4" ht="15" customHeight="1" x14ac:dyDescent="0.25">
      <c r="A10" s="35" t="s">
        <v>7</v>
      </c>
    </row>
    <row r="11" spans="1:4" ht="15" customHeight="1" x14ac:dyDescent="0.25">
      <c r="A11" s="36"/>
      <c r="B11" s="37" t="s">
        <v>8</v>
      </c>
    </row>
    <row r="12" spans="1:4" ht="15" x14ac:dyDescent="0.25">
      <c r="B12" s="37" t="s">
        <v>9</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D2715-C80E-4031-92ED-45BE0ACB81D2}">
  <sheetPr codeName="Sheet7">
    <tabColor theme="7" tint="0.59999389629810485"/>
  </sheetPr>
  <dimension ref="A1:G40"/>
  <sheetViews>
    <sheetView zoomScaleNormal="100" workbookViewId="0">
      <selection sqref="A1:E1"/>
    </sheetView>
  </sheetViews>
  <sheetFormatPr defaultColWidth="8.85546875" defaultRowHeight="14.25" x14ac:dyDescent="0.2"/>
  <cols>
    <col min="1" max="1" width="15.42578125" style="34" customWidth="1"/>
    <col min="2" max="2" width="27.5703125" style="34" customWidth="1"/>
    <col min="3" max="3" width="35.42578125" style="34" customWidth="1"/>
    <col min="4" max="4" width="32.28515625" style="56" customWidth="1"/>
    <col min="5" max="5" width="32.28515625" style="34" customWidth="1"/>
    <col min="6" max="6" width="11.28515625" style="34" bestFit="1" customWidth="1"/>
    <col min="7" max="7" width="8.85546875" style="34"/>
    <col min="8" max="8" width="9.140625" style="34" customWidth="1"/>
    <col min="9" max="9" width="19.5703125" style="34" customWidth="1"/>
    <col min="10" max="10" width="47.28515625" style="34" customWidth="1"/>
    <col min="11" max="11" width="59.5703125" style="34" customWidth="1"/>
    <col min="12" max="16384" width="8.85546875" style="34"/>
  </cols>
  <sheetData>
    <row r="1" spans="1:7" s="60" customFormat="1" ht="15.75" x14ac:dyDescent="0.25">
      <c r="A1" s="268" t="s">
        <v>193</v>
      </c>
      <c r="B1" s="268"/>
      <c r="C1" s="268"/>
      <c r="D1" s="268"/>
      <c r="E1" s="268"/>
      <c r="F1" s="2"/>
      <c r="G1" s="2"/>
    </row>
    <row r="2" spans="1:7" ht="181.5" customHeight="1" x14ac:dyDescent="0.2">
      <c r="A2" s="274" t="s">
        <v>194</v>
      </c>
      <c r="B2" s="274"/>
      <c r="C2" s="274"/>
      <c r="D2" s="274"/>
      <c r="E2" s="274"/>
    </row>
    <row r="3" spans="1:7" ht="15" x14ac:dyDescent="0.2">
      <c r="A3" s="287" t="s">
        <v>195</v>
      </c>
      <c r="B3" s="287"/>
      <c r="C3" s="287"/>
      <c r="D3" s="287"/>
      <c r="E3" s="287"/>
    </row>
    <row r="4" spans="1:7" ht="15" x14ac:dyDescent="0.25">
      <c r="A4" s="5" t="s">
        <v>196</v>
      </c>
      <c r="B4" s="285" t="s">
        <v>23</v>
      </c>
      <c r="C4" s="286"/>
      <c r="D4" s="5" t="s">
        <v>197</v>
      </c>
      <c r="E4" s="5" t="s">
        <v>198</v>
      </c>
      <c r="F4" s="58"/>
    </row>
    <row r="5" spans="1:7" ht="42.75" x14ac:dyDescent="0.2">
      <c r="A5" s="51" t="s">
        <v>199</v>
      </c>
      <c r="B5" s="279" t="s">
        <v>200</v>
      </c>
      <c r="C5" s="52" t="s">
        <v>201</v>
      </c>
      <c r="D5" s="53" t="s">
        <v>202</v>
      </c>
      <c r="E5" s="53" t="s">
        <v>203</v>
      </c>
    </row>
    <row r="6" spans="1:7" ht="28.5" x14ac:dyDescent="0.2">
      <c r="A6" s="51" t="s">
        <v>204</v>
      </c>
      <c r="B6" s="280"/>
      <c r="C6" s="52" t="s">
        <v>200</v>
      </c>
      <c r="D6" s="53" t="s">
        <v>205</v>
      </c>
      <c r="E6" s="53" t="s">
        <v>205</v>
      </c>
    </row>
    <row r="7" spans="1:7" ht="28.5" x14ac:dyDescent="0.2">
      <c r="A7" s="51" t="s">
        <v>206</v>
      </c>
      <c r="B7" s="280"/>
      <c r="C7" s="52" t="s">
        <v>207</v>
      </c>
      <c r="D7" s="53">
        <v>221112</v>
      </c>
      <c r="E7" s="53">
        <v>221112</v>
      </c>
    </row>
    <row r="8" spans="1:7" x14ac:dyDescent="0.2">
      <c r="A8" s="51" t="s">
        <v>208</v>
      </c>
      <c r="B8" s="280"/>
      <c r="C8" s="52" t="s">
        <v>209</v>
      </c>
      <c r="D8" s="53">
        <v>221111</v>
      </c>
      <c r="E8" s="53">
        <v>221111</v>
      </c>
    </row>
    <row r="9" spans="1:7" x14ac:dyDescent="0.2">
      <c r="A9" s="51" t="s">
        <v>210</v>
      </c>
      <c r="B9" s="279" t="s">
        <v>211</v>
      </c>
      <c r="C9" s="52" t="s">
        <v>212</v>
      </c>
      <c r="D9" s="53" t="s">
        <v>213</v>
      </c>
      <c r="E9" s="53" t="s">
        <v>213</v>
      </c>
      <c r="F9" s="40"/>
    </row>
    <row r="10" spans="1:7" ht="17.25" customHeight="1" x14ac:dyDescent="0.2">
      <c r="A10" s="51" t="s">
        <v>214</v>
      </c>
      <c r="B10" s="280"/>
      <c r="C10" s="52" t="s">
        <v>215</v>
      </c>
      <c r="D10" s="53" t="s">
        <v>216</v>
      </c>
      <c r="E10" s="53" t="s">
        <v>217</v>
      </c>
      <c r="F10" s="59"/>
    </row>
    <row r="11" spans="1:7" x14ac:dyDescent="0.2">
      <c r="A11" s="51" t="s">
        <v>218</v>
      </c>
      <c r="B11" s="280"/>
      <c r="C11" s="52" t="s">
        <v>219</v>
      </c>
      <c r="D11" s="54">
        <v>322</v>
      </c>
      <c r="E11" s="54">
        <v>322</v>
      </c>
      <c r="F11" s="40"/>
    </row>
    <row r="12" spans="1:7" ht="28.5" x14ac:dyDescent="0.2">
      <c r="A12" s="51" t="s">
        <v>220</v>
      </c>
      <c r="B12" s="281"/>
      <c r="C12" s="52" t="s">
        <v>221</v>
      </c>
      <c r="D12" s="54" t="s">
        <v>222</v>
      </c>
      <c r="E12" s="54" t="s">
        <v>222</v>
      </c>
    </row>
    <row r="13" spans="1:7" ht="28.5" x14ac:dyDescent="0.2">
      <c r="A13" s="51" t="s">
        <v>223</v>
      </c>
      <c r="B13" s="279" t="s">
        <v>224</v>
      </c>
      <c r="C13" s="52" t="s">
        <v>225</v>
      </c>
      <c r="D13" s="54" t="s">
        <v>226</v>
      </c>
      <c r="E13" s="54" t="s">
        <v>227</v>
      </c>
    </row>
    <row r="14" spans="1:7" x14ac:dyDescent="0.2">
      <c r="A14" s="51" t="s">
        <v>228</v>
      </c>
      <c r="B14" s="280"/>
      <c r="C14" s="52" t="s">
        <v>229</v>
      </c>
      <c r="D14" s="54" t="s">
        <v>230</v>
      </c>
      <c r="E14" s="54" t="s">
        <v>231</v>
      </c>
    </row>
    <row r="15" spans="1:7" ht="28.5" x14ac:dyDescent="0.2">
      <c r="A15" s="51" t="s">
        <v>232</v>
      </c>
      <c r="B15" s="280"/>
      <c r="C15" s="52" t="s">
        <v>233</v>
      </c>
      <c r="D15" s="54" t="s">
        <v>234</v>
      </c>
      <c r="E15" s="54" t="s">
        <v>235</v>
      </c>
    </row>
    <row r="16" spans="1:7" x14ac:dyDescent="0.2">
      <c r="A16" s="51" t="s">
        <v>236</v>
      </c>
      <c r="B16" s="280"/>
      <c r="C16" s="52" t="s">
        <v>237</v>
      </c>
      <c r="D16" s="54" t="s">
        <v>238</v>
      </c>
      <c r="E16" s="54" t="s">
        <v>239</v>
      </c>
    </row>
    <row r="17" spans="1:6" ht="28.5" x14ac:dyDescent="0.2">
      <c r="A17" s="51" t="s">
        <v>240</v>
      </c>
      <c r="B17" s="280"/>
      <c r="C17" s="52" t="s">
        <v>241</v>
      </c>
      <c r="D17" s="54" t="s">
        <v>242</v>
      </c>
      <c r="E17" s="54" t="s">
        <v>243</v>
      </c>
    </row>
    <row r="18" spans="1:6" ht="28.5" x14ac:dyDescent="0.2">
      <c r="A18" s="51" t="s">
        <v>244</v>
      </c>
      <c r="B18" s="281"/>
      <c r="C18" s="52" t="s">
        <v>245</v>
      </c>
      <c r="D18" s="54">
        <v>21114</v>
      </c>
      <c r="E18" s="54">
        <v>21112</v>
      </c>
      <c r="F18" s="55"/>
    </row>
    <row r="19" spans="1:6" x14ac:dyDescent="0.2">
      <c r="A19" s="51" t="s">
        <v>246</v>
      </c>
      <c r="B19" s="279" t="s">
        <v>247</v>
      </c>
      <c r="C19" s="52" t="s">
        <v>248</v>
      </c>
      <c r="D19" s="54" t="s">
        <v>249</v>
      </c>
      <c r="E19" s="54" t="s">
        <v>249</v>
      </c>
    </row>
    <row r="20" spans="1:6" x14ac:dyDescent="0.2">
      <c r="A20" s="51" t="s">
        <v>250</v>
      </c>
      <c r="B20" s="280"/>
      <c r="C20" s="52" t="s">
        <v>251</v>
      </c>
      <c r="D20" s="54">
        <v>482</v>
      </c>
      <c r="E20" s="54">
        <v>482</v>
      </c>
      <c r="F20" s="40"/>
    </row>
    <row r="21" spans="1:6" ht="28.5" x14ac:dyDescent="0.2">
      <c r="A21" s="51" t="s">
        <v>252</v>
      </c>
      <c r="B21" s="281"/>
      <c r="C21" s="52" t="s">
        <v>253</v>
      </c>
      <c r="D21" s="54" t="s">
        <v>254</v>
      </c>
      <c r="E21" s="54" t="s">
        <v>254</v>
      </c>
      <c r="F21" s="55"/>
    </row>
    <row r="22" spans="1:6" ht="28.5" x14ac:dyDescent="0.2">
      <c r="A22" s="51" t="s">
        <v>255</v>
      </c>
      <c r="B22" s="282" t="s">
        <v>256</v>
      </c>
      <c r="C22" s="52" t="s">
        <v>257</v>
      </c>
      <c r="D22" s="54" t="s">
        <v>258</v>
      </c>
      <c r="E22" s="54" t="s">
        <v>259</v>
      </c>
      <c r="F22" s="58"/>
    </row>
    <row r="23" spans="1:6" x14ac:dyDescent="0.2">
      <c r="A23" s="51" t="s">
        <v>260</v>
      </c>
      <c r="B23" s="283"/>
      <c r="C23" s="52" t="s">
        <v>261</v>
      </c>
      <c r="D23" s="54" t="s">
        <v>262</v>
      </c>
      <c r="E23" s="54" t="s">
        <v>263</v>
      </c>
      <c r="F23" s="58"/>
    </row>
    <row r="24" spans="1:6" x14ac:dyDescent="0.2">
      <c r="A24" s="51" t="s">
        <v>264</v>
      </c>
      <c r="B24" s="284"/>
      <c r="C24" s="52" t="s">
        <v>265</v>
      </c>
      <c r="D24" s="54" t="s">
        <v>266</v>
      </c>
      <c r="E24" s="54" t="s">
        <v>266</v>
      </c>
      <c r="F24" s="55"/>
    </row>
    <row r="25" spans="1:6" x14ac:dyDescent="0.2">
      <c r="A25" s="51" t="s">
        <v>267</v>
      </c>
      <c r="B25" s="282" t="s">
        <v>268</v>
      </c>
      <c r="C25" s="52" t="s">
        <v>269</v>
      </c>
      <c r="D25" s="54">
        <v>52</v>
      </c>
      <c r="E25" s="54">
        <v>52</v>
      </c>
      <c r="F25" s="55"/>
    </row>
    <row r="26" spans="1:6" ht="28.5" x14ac:dyDescent="0.2">
      <c r="A26" s="51" t="s">
        <v>270</v>
      </c>
      <c r="B26" s="283"/>
      <c r="C26" s="52" t="s">
        <v>271</v>
      </c>
      <c r="D26" s="54" t="s">
        <v>272</v>
      </c>
      <c r="E26" s="54" t="s">
        <v>273</v>
      </c>
      <c r="F26" s="55"/>
    </row>
    <row r="27" spans="1:6" x14ac:dyDescent="0.2">
      <c r="A27" s="51" t="s">
        <v>274</v>
      </c>
      <c r="B27" s="283"/>
      <c r="C27" s="52" t="s">
        <v>275</v>
      </c>
      <c r="D27" s="54">
        <v>53</v>
      </c>
      <c r="E27" s="54">
        <v>53</v>
      </c>
      <c r="F27" s="55"/>
    </row>
    <row r="28" spans="1:6" ht="71.25" x14ac:dyDescent="0.2">
      <c r="A28" s="51" t="s">
        <v>276</v>
      </c>
      <c r="B28" s="283"/>
      <c r="C28" s="52" t="s">
        <v>277</v>
      </c>
      <c r="D28" s="54" t="s">
        <v>278</v>
      </c>
      <c r="E28" s="54" t="s">
        <v>279</v>
      </c>
      <c r="F28" s="55"/>
    </row>
    <row r="29" spans="1:6" ht="42.75" x14ac:dyDescent="0.2">
      <c r="A29" s="51" t="s">
        <v>280</v>
      </c>
      <c r="B29" s="284"/>
      <c r="C29" s="52" t="s">
        <v>281</v>
      </c>
      <c r="D29" s="53" t="s">
        <v>282</v>
      </c>
      <c r="E29" s="53" t="s">
        <v>282</v>
      </c>
      <c r="F29" s="55"/>
    </row>
    <row r="31" spans="1:6" ht="15" x14ac:dyDescent="0.2">
      <c r="A31" s="277" t="s">
        <v>283</v>
      </c>
      <c r="B31" s="278"/>
      <c r="C31" s="278"/>
    </row>
    <row r="32" spans="1:6" ht="15" x14ac:dyDescent="0.25">
      <c r="A32" s="5" t="s">
        <v>284</v>
      </c>
      <c r="B32" s="5" t="s">
        <v>285</v>
      </c>
      <c r="C32" s="5" t="s">
        <v>286</v>
      </c>
    </row>
    <row r="33" spans="1:3" x14ac:dyDescent="0.2">
      <c r="A33" s="51">
        <v>213117</v>
      </c>
      <c r="B33" s="51" t="s">
        <v>223</v>
      </c>
      <c r="C33" s="51" t="s">
        <v>214</v>
      </c>
    </row>
    <row r="34" spans="1:3" x14ac:dyDescent="0.2">
      <c r="A34" s="51">
        <v>213119</v>
      </c>
      <c r="B34" s="51" t="s">
        <v>223</v>
      </c>
      <c r="C34" s="51" t="s">
        <v>214</v>
      </c>
    </row>
    <row r="35" spans="1:3" x14ac:dyDescent="0.2">
      <c r="A35" s="57">
        <v>21111</v>
      </c>
      <c r="B35" s="57" t="s">
        <v>236</v>
      </c>
      <c r="C35" s="57" t="s">
        <v>232</v>
      </c>
    </row>
    <row r="36" spans="1:3" x14ac:dyDescent="0.2">
      <c r="A36" s="57">
        <v>21112</v>
      </c>
      <c r="B36" s="57" t="s">
        <v>236</v>
      </c>
      <c r="C36" s="51" t="s">
        <v>244</v>
      </c>
    </row>
    <row r="37" spans="1:3" x14ac:dyDescent="0.2">
      <c r="A37" s="57">
        <v>213111</v>
      </c>
      <c r="B37" s="57" t="s">
        <v>236</v>
      </c>
      <c r="C37" s="57" t="s">
        <v>232</v>
      </c>
    </row>
    <row r="38" spans="1:3" x14ac:dyDescent="0.2">
      <c r="A38" s="57">
        <v>213112</v>
      </c>
      <c r="B38" s="57" t="s">
        <v>240</v>
      </c>
      <c r="C38" s="57" t="s">
        <v>232</v>
      </c>
    </row>
    <row r="39" spans="1:3" x14ac:dyDescent="0.2">
      <c r="A39" s="57">
        <v>213118</v>
      </c>
      <c r="B39" s="57" t="s">
        <v>240</v>
      </c>
      <c r="C39" s="57" t="s">
        <v>232</v>
      </c>
    </row>
    <row r="40" spans="1:3" x14ac:dyDescent="0.2">
      <c r="A40" s="51">
        <v>23712</v>
      </c>
      <c r="B40" s="57" t="s">
        <v>240</v>
      </c>
      <c r="C40" s="57" t="s">
        <v>232</v>
      </c>
    </row>
  </sheetData>
  <mergeCells count="11">
    <mergeCell ref="B4:C4"/>
    <mergeCell ref="B5:B8"/>
    <mergeCell ref="A3:E3"/>
    <mergeCell ref="A1:E1"/>
    <mergeCell ref="A2:E2"/>
    <mergeCell ref="A31:C31"/>
    <mergeCell ref="B9:B12"/>
    <mergeCell ref="B13:B18"/>
    <mergeCell ref="B19:B21"/>
    <mergeCell ref="B22:B24"/>
    <mergeCell ref="B25:B2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5AEC2-F594-42F0-9B33-6902475FF4AC}">
  <sheetPr codeName="Sheet8">
    <tabColor theme="7" tint="0.59999389629810485"/>
  </sheetPr>
  <dimension ref="A1:F13"/>
  <sheetViews>
    <sheetView zoomScale="85" zoomScaleNormal="85" workbookViewId="0">
      <selection sqref="A1:D1"/>
    </sheetView>
  </sheetViews>
  <sheetFormatPr defaultColWidth="9.140625" defaultRowHeight="14.25" x14ac:dyDescent="0.2"/>
  <cols>
    <col min="1" max="1" width="12.42578125" style="34" customWidth="1"/>
    <col min="2" max="2" width="23.42578125" style="12" customWidth="1"/>
    <col min="3" max="3" width="31.5703125" style="12" customWidth="1"/>
    <col min="4" max="4" width="56.7109375" style="12" customWidth="1"/>
    <col min="5" max="16384" width="9.140625" style="12"/>
  </cols>
  <sheetData>
    <row r="1" spans="1:6" s="60" customFormat="1" ht="15.75" x14ac:dyDescent="0.25">
      <c r="A1" s="268" t="s">
        <v>287</v>
      </c>
      <c r="B1" s="268"/>
      <c r="C1" s="268"/>
      <c r="D1" s="268"/>
      <c r="E1" s="2"/>
      <c r="F1" s="2"/>
    </row>
    <row r="2" spans="1:6" ht="142.5" customHeight="1" x14ac:dyDescent="0.2">
      <c r="A2" s="288" t="s">
        <v>288</v>
      </c>
      <c r="B2" s="288"/>
      <c r="C2" s="288"/>
      <c r="D2" s="288"/>
    </row>
    <row r="3" spans="1:6" ht="15" x14ac:dyDescent="0.2">
      <c r="A3" s="287" t="s">
        <v>289</v>
      </c>
      <c r="B3" s="287"/>
      <c r="C3" s="287"/>
      <c r="D3" s="287"/>
    </row>
    <row r="4" spans="1:6" ht="15" x14ac:dyDescent="0.25">
      <c r="A4" s="5" t="s">
        <v>196</v>
      </c>
      <c r="B4" s="5" t="s">
        <v>290</v>
      </c>
      <c r="C4" s="5" t="s">
        <v>19</v>
      </c>
      <c r="D4" s="5" t="s">
        <v>291</v>
      </c>
    </row>
    <row r="5" spans="1:6" x14ac:dyDescent="0.2">
      <c r="A5" s="52" t="s">
        <v>292</v>
      </c>
      <c r="B5" s="52" t="s">
        <v>293</v>
      </c>
      <c r="C5" s="52" t="s">
        <v>293</v>
      </c>
      <c r="D5" s="52" t="s">
        <v>294</v>
      </c>
    </row>
    <row r="6" spans="1:6" ht="28.5" x14ac:dyDescent="0.2">
      <c r="A6" s="52" t="s">
        <v>295</v>
      </c>
      <c r="B6" s="52" t="s">
        <v>296</v>
      </c>
      <c r="C6" s="52" t="s">
        <v>297</v>
      </c>
      <c r="D6" s="52" t="s">
        <v>298</v>
      </c>
    </row>
    <row r="7" spans="1:6" ht="57" x14ac:dyDescent="0.2">
      <c r="A7" s="52" t="s">
        <v>299</v>
      </c>
      <c r="B7" s="52" t="s">
        <v>300</v>
      </c>
      <c r="C7" s="52" t="s">
        <v>301</v>
      </c>
      <c r="D7" s="52" t="s">
        <v>302</v>
      </c>
    </row>
    <row r="8" spans="1:6" ht="128.25" x14ac:dyDescent="0.2">
      <c r="A8" s="52" t="s">
        <v>303</v>
      </c>
      <c r="B8" s="52" t="s">
        <v>304</v>
      </c>
      <c r="C8" s="52" t="s">
        <v>305</v>
      </c>
      <c r="D8" s="52" t="s">
        <v>306</v>
      </c>
    </row>
    <row r="9" spans="1:6" ht="57" x14ac:dyDescent="0.2">
      <c r="A9" s="52" t="s">
        <v>307</v>
      </c>
      <c r="B9" s="52" t="s">
        <v>308</v>
      </c>
      <c r="C9" s="52" t="s">
        <v>309</v>
      </c>
      <c r="D9" s="52" t="s">
        <v>310</v>
      </c>
    </row>
    <row r="10" spans="1:6" ht="42.75" x14ac:dyDescent="0.2">
      <c r="A10" s="52" t="s">
        <v>311</v>
      </c>
      <c r="B10" s="52" t="s">
        <v>312</v>
      </c>
      <c r="C10" s="52" t="s">
        <v>313</v>
      </c>
      <c r="D10" s="52" t="s">
        <v>314</v>
      </c>
    </row>
    <row r="11" spans="1:6" ht="85.5" x14ac:dyDescent="0.2">
      <c r="A11" s="52" t="s">
        <v>315</v>
      </c>
      <c r="B11" s="52" t="s">
        <v>316</v>
      </c>
      <c r="C11" s="52" t="s">
        <v>317</v>
      </c>
      <c r="D11" s="52" t="s">
        <v>318</v>
      </c>
    </row>
    <row r="12" spans="1:6" ht="85.5" x14ac:dyDescent="0.2">
      <c r="A12" s="52" t="s">
        <v>319</v>
      </c>
      <c r="B12" s="52" t="s">
        <v>320</v>
      </c>
      <c r="C12" s="52" t="s">
        <v>321</v>
      </c>
      <c r="D12" s="52" t="s">
        <v>322</v>
      </c>
    </row>
    <row r="13" spans="1:6" ht="85.5" x14ac:dyDescent="0.2">
      <c r="A13" s="52" t="s">
        <v>323</v>
      </c>
      <c r="B13" s="52" t="s">
        <v>324</v>
      </c>
      <c r="C13" s="52" t="s">
        <v>325</v>
      </c>
      <c r="D13" s="52" t="s">
        <v>326</v>
      </c>
    </row>
  </sheetData>
  <mergeCells count="3">
    <mergeCell ref="A3:D3"/>
    <mergeCell ref="A2:D2"/>
    <mergeCell ref="A1:D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37A09-8449-418F-B9C1-41EEC9019199}">
  <sheetPr codeName="Sheet11">
    <tabColor theme="7" tint="0.59999389629810485"/>
  </sheetPr>
  <dimension ref="A1:D10"/>
  <sheetViews>
    <sheetView zoomScaleNormal="100" workbookViewId="0">
      <selection sqref="A1:B1"/>
    </sheetView>
  </sheetViews>
  <sheetFormatPr defaultColWidth="9.140625" defaultRowHeight="14.25" x14ac:dyDescent="0.2"/>
  <cols>
    <col min="1" max="1" width="19.42578125" style="12" bestFit="1" customWidth="1"/>
    <col min="2" max="2" width="79.7109375" style="12" customWidth="1"/>
    <col min="3" max="3" width="9.140625" style="12"/>
    <col min="4" max="9" width="18.7109375" style="12" customWidth="1"/>
    <col min="10" max="10" width="9.140625" style="12" customWidth="1"/>
    <col min="11" max="11" width="19.5703125" style="12" customWidth="1"/>
    <col min="12" max="12" width="47.28515625" style="12" customWidth="1"/>
    <col min="13" max="13" width="59.5703125" style="12" customWidth="1"/>
    <col min="14" max="16384" width="9.140625" style="12"/>
  </cols>
  <sheetData>
    <row r="1" spans="1:4" s="14" customFormat="1" ht="33.950000000000003" customHeight="1" x14ac:dyDescent="0.25">
      <c r="A1" s="268" t="s">
        <v>327</v>
      </c>
      <c r="B1" s="268"/>
    </row>
    <row r="2" spans="1:4" ht="97.5" customHeight="1" x14ac:dyDescent="0.2">
      <c r="A2" s="288" t="s">
        <v>328</v>
      </c>
      <c r="B2" s="288"/>
      <c r="D2" s="15"/>
    </row>
    <row r="3" spans="1:4" ht="15" x14ac:dyDescent="0.2">
      <c r="A3" s="289" t="s">
        <v>329</v>
      </c>
      <c r="B3" s="289"/>
    </row>
    <row r="4" spans="1:4" ht="30" x14ac:dyDescent="0.25">
      <c r="A4" s="5" t="s">
        <v>30</v>
      </c>
      <c r="B4" s="5" t="s">
        <v>330</v>
      </c>
    </row>
    <row r="5" spans="1:4" ht="18.75" x14ac:dyDescent="0.35">
      <c r="A5" s="18">
        <v>1</v>
      </c>
      <c r="B5" s="20" t="s">
        <v>331</v>
      </c>
    </row>
    <row r="6" spans="1:4" ht="18.75" x14ac:dyDescent="0.35">
      <c r="A6" s="18">
        <v>2</v>
      </c>
      <c r="B6" s="20" t="s">
        <v>332</v>
      </c>
    </row>
    <row r="7" spans="1:4" ht="18.75" x14ac:dyDescent="0.35">
      <c r="A7" s="18">
        <v>3</v>
      </c>
      <c r="B7" s="20" t="s">
        <v>333</v>
      </c>
    </row>
    <row r="8" spans="1:4" ht="18.75" x14ac:dyDescent="0.35">
      <c r="A8" s="18">
        <v>4</v>
      </c>
      <c r="B8" s="20" t="s">
        <v>334</v>
      </c>
    </row>
    <row r="9" spans="1:4" ht="18.75" x14ac:dyDescent="0.35">
      <c r="A9" s="18">
        <v>5</v>
      </c>
      <c r="B9" s="20" t="s">
        <v>335</v>
      </c>
    </row>
    <row r="10" spans="1:4" ht="18.75" x14ac:dyDescent="0.35">
      <c r="A10" s="18">
        <v>6</v>
      </c>
      <c r="B10" s="20" t="s">
        <v>336</v>
      </c>
    </row>
  </sheetData>
  <mergeCells count="3">
    <mergeCell ref="A3:B3"/>
    <mergeCell ref="A2:B2"/>
    <mergeCell ref="A1:B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DEC9-6855-41BD-826D-7F8C8AE02FC6}">
  <sheetPr codeName="Sheet9">
    <tabColor theme="7" tint="0.59999389629810485"/>
  </sheetPr>
  <dimension ref="A1:F14"/>
  <sheetViews>
    <sheetView zoomScaleNormal="100" workbookViewId="0">
      <selection sqref="A1:E1"/>
    </sheetView>
  </sheetViews>
  <sheetFormatPr defaultColWidth="9.140625" defaultRowHeight="14.25" x14ac:dyDescent="0.2"/>
  <cols>
    <col min="1" max="1" width="8.5703125" style="12" customWidth="1"/>
    <col min="2" max="2" width="35.85546875" style="12" bestFit="1" customWidth="1"/>
    <col min="3" max="3" width="35.42578125" style="12" customWidth="1"/>
    <col min="4" max="4" width="44.28515625" style="12" customWidth="1"/>
    <col min="5" max="5" width="42.85546875" style="12" customWidth="1"/>
    <col min="6" max="6" width="86.7109375" style="34" customWidth="1"/>
    <col min="7" max="7" width="11.28515625" style="12" bestFit="1" customWidth="1"/>
    <col min="8" max="8" width="9.140625" style="12"/>
    <col min="9" max="9" width="47.28515625" style="12" customWidth="1"/>
    <col min="10" max="10" width="59.5703125" style="12" customWidth="1"/>
    <col min="11" max="16384" width="9.140625" style="12"/>
  </cols>
  <sheetData>
    <row r="1" spans="1:6" s="14" customFormat="1" ht="15.75" x14ac:dyDescent="0.25">
      <c r="A1" s="268" t="s">
        <v>337</v>
      </c>
      <c r="B1" s="268"/>
      <c r="C1" s="268"/>
      <c r="D1" s="268"/>
      <c r="E1" s="268"/>
    </row>
    <row r="2" spans="1:6" ht="105" customHeight="1" x14ac:dyDescent="0.2">
      <c r="A2" s="274" t="s">
        <v>338</v>
      </c>
      <c r="B2" s="274"/>
      <c r="C2" s="274"/>
      <c r="D2" s="274"/>
      <c r="E2" s="274"/>
      <c r="F2" s="12"/>
    </row>
    <row r="3" spans="1:6" ht="12.75" customHeight="1" x14ac:dyDescent="0.2">
      <c r="A3" s="47"/>
      <c r="B3" s="47"/>
      <c r="C3" s="47"/>
      <c r="D3" s="47"/>
      <c r="E3" s="47"/>
      <c r="F3" s="12"/>
    </row>
    <row r="4" spans="1:6" ht="15" customHeight="1" x14ac:dyDescent="0.2">
      <c r="A4" s="290" t="s">
        <v>339</v>
      </c>
      <c r="B4" s="291"/>
      <c r="C4" s="291"/>
      <c r="D4" s="291"/>
      <c r="E4" s="292"/>
    </row>
    <row r="5" spans="1:6" ht="15.75" customHeight="1" x14ac:dyDescent="0.25">
      <c r="A5" s="5" t="s">
        <v>196</v>
      </c>
      <c r="B5" s="5" t="s">
        <v>340</v>
      </c>
      <c r="C5" s="5" t="s">
        <v>341</v>
      </c>
      <c r="D5" s="5" t="s">
        <v>342</v>
      </c>
      <c r="E5" s="5" t="s">
        <v>343</v>
      </c>
    </row>
    <row r="6" spans="1:6" ht="85.5" x14ac:dyDescent="0.2">
      <c r="A6" s="52">
        <v>1</v>
      </c>
      <c r="B6" s="52" t="s">
        <v>344</v>
      </c>
      <c r="C6" s="52" t="s">
        <v>345</v>
      </c>
      <c r="D6" s="52" t="s">
        <v>346</v>
      </c>
      <c r="E6" s="52" t="s">
        <v>347</v>
      </c>
    </row>
    <row r="7" spans="1:6" ht="42.75" x14ac:dyDescent="0.2">
      <c r="A7" s="52">
        <v>2</v>
      </c>
      <c r="B7" s="52" t="s">
        <v>348</v>
      </c>
      <c r="C7" s="52" t="s">
        <v>349</v>
      </c>
      <c r="D7" s="52" t="s">
        <v>350</v>
      </c>
      <c r="E7" s="52" t="s">
        <v>351</v>
      </c>
    </row>
    <row r="8" spans="1:6" ht="57" x14ac:dyDescent="0.2">
      <c r="A8" s="52">
        <v>3</v>
      </c>
      <c r="B8" s="52" t="s">
        <v>352</v>
      </c>
      <c r="C8" s="52" t="s">
        <v>349</v>
      </c>
      <c r="D8" s="52" t="s">
        <v>353</v>
      </c>
      <c r="E8" s="52" t="s">
        <v>354</v>
      </c>
    </row>
    <row r="10" spans="1:6" ht="15" customHeight="1" x14ac:dyDescent="0.2">
      <c r="A10" s="290" t="s">
        <v>355</v>
      </c>
      <c r="B10" s="291"/>
      <c r="C10" s="291"/>
      <c r="D10" s="291"/>
      <c r="E10" s="292"/>
    </row>
    <row r="11" spans="1:6" ht="18" customHeight="1" x14ac:dyDescent="0.25">
      <c r="A11" s="5" t="s">
        <v>196</v>
      </c>
      <c r="B11" s="5" t="s">
        <v>340</v>
      </c>
      <c r="C11" s="5" t="s">
        <v>341</v>
      </c>
      <c r="D11" s="5" t="s">
        <v>342</v>
      </c>
      <c r="E11" s="5" t="s">
        <v>343</v>
      </c>
    </row>
    <row r="12" spans="1:6" ht="42.75" x14ac:dyDescent="0.2">
      <c r="A12" s="52">
        <v>1</v>
      </c>
      <c r="B12" s="52" t="s">
        <v>356</v>
      </c>
      <c r="C12" s="52" t="s">
        <v>357</v>
      </c>
      <c r="D12" s="61" t="s">
        <v>358</v>
      </c>
      <c r="E12" s="61" t="s">
        <v>359</v>
      </c>
    </row>
    <row r="13" spans="1:6" ht="42.75" x14ac:dyDescent="0.2">
      <c r="A13" s="52">
        <v>2</v>
      </c>
      <c r="B13" s="52" t="s">
        <v>348</v>
      </c>
      <c r="C13" s="52" t="s">
        <v>360</v>
      </c>
      <c r="D13" s="61" t="s">
        <v>361</v>
      </c>
      <c r="E13" s="61" t="s">
        <v>362</v>
      </c>
    </row>
    <row r="14" spans="1:6" ht="42.75" x14ac:dyDescent="0.2">
      <c r="A14" s="52">
        <v>3</v>
      </c>
      <c r="B14" s="52" t="s">
        <v>352</v>
      </c>
      <c r="C14" s="52" t="s">
        <v>360</v>
      </c>
      <c r="D14" s="61" t="s">
        <v>363</v>
      </c>
      <c r="E14" s="61" t="s">
        <v>364</v>
      </c>
    </row>
  </sheetData>
  <mergeCells count="4">
    <mergeCell ref="A4:E4"/>
    <mergeCell ref="A1:E1"/>
    <mergeCell ref="A2:E2"/>
    <mergeCell ref="A10:E1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A54F-720C-48D0-84BF-18BD23240126}">
  <sheetPr codeName="Sheet10">
    <tabColor theme="7" tint="0.59999389629810485"/>
  </sheetPr>
  <dimension ref="A1:F27"/>
  <sheetViews>
    <sheetView zoomScaleNormal="100" workbookViewId="0">
      <selection sqref="A1:C1"/>
    </sheetView>
  </sheetViews>
  <sheetFormatPr defaultColWidth="9.140625" defaultRowHeight="14.25" x14ac:dyDescent="0.2"/>
  <cols>
    <col min="1" max="1" width="15.42578125" style="12" bestFit="1" customWidth="1"/>
    <col min="2" max="2" width="58.7109375" style="12" customWidth="1"/>
    <col min="3" max="3" width="103.140625" style="12" bestFit="1" customWidth="1"/>
    <col min="4" max="4" width="9.140625" style="12"/>
    <col min="5" max="5" width="10.140625" style="12" customWidth="1"/>
    <col min="6" max="6" width="11.28515625" style="12" bestFit="1" customWidth="1"/>
    <col min="7" max="7" width="9.140625" style="12"/>
    <col min="8" max="13" width="18.7109375" style="12" customWidth="1"/>
    <col min="14" max="14" width="9.140625" style="12" customWidth="1"/>
    <col min="15" max="15" width="19.5703125" style="12" customWidth="1"/>
    <col min="16" max="16" width="47.28515625" style="12" customWidth="1"/>
    <col min="17" max="17" width="59.5703125" style="12" customWidth="1"/>
    <col min="18" max="16384" width="9.140625" style="12"/>
  </cols>
  <sheetData>
    <row r="1" spans="1:6" s="14" customFormat="1" ht="15.75" x14ac:dyDescent="0.25">
      <c r="A1" s="273" t="s">
        <v>365</v>
      </c>
      <c r="B1" s="273"/>
      <c r="C1" s="273"/>
      <c r="D1" s="1"/>
      <c r="E1" s="1"/>
      <c r="F1" s="1"/>
    </row>
    <row r="2" spans="1:6" ht="88.5" customHeight="1" x14ac:dyDescent="0.2">
      <c r="A2" s="288" t="s">
        <v>366</v>
      </c>
      <c r="B2" s="288"/>
      <c r="C2" s="288"/>
    </row>
    <row r="3" spans="1:6" ht="12.75" customHeight="1" x14ac:dyDescent="0.2">
      <c r="A3" s="293" t="s">
        <v>367</v>
      </c>
      <c r="B3" s="294"/>
      <c r="C3" s="295"/>
    </row>
    <row r="5" spans="1:6" ht="15" x14ac:dyDescent="0.25">
      <c r="A5" s="5" t="s">
        <v>196</v>
      </c>
      <c r="B5" s="5" t="s">
        <v>290</v>
      </c>
      <c r="C5" s="11" t="s">
        <v>368</v>
      </c>
    </row>
    <row r="6" spans="1:6" ht="42.75" x14ac:dyDescent="0.2">
      <c r="A6" s="62" t="s">
        <v>369</v>
      </c>
      <c r="B6" s="62" t="s">
        <v>370</v>
      </c>
      <c r="C6" s="63" t="s">
        <v>371</v>
      </c>
    </row>
    <row r="7" spans="1:6" x14ac:dyDescent="0.2">
      <c r="A7" s="62" t="s">
        <v>372</v>
      </c>
      <c r="B7" s="62" t="s">
        <v>373</v>
      </c>
      <c r="C7" s="62" t="s">
        <v>374</v>
      </c>
    </row>
    <row r="8" spans="1:6" x14ac:dyDescent="0.2">
      <c r="A8" s="62" t="s">
        <v>375</v>
      </c>
      <c r="B8" s="62" t="s">
        <v>376</v>
      </c>
      <c r="C8" s="62" t="s">
        <v>377</v>
      </c>
      <c r="F8" s="64"/>
    </row>
    <row r="9" spans="1:6" x14ac:dyDescent="0.2">
      <c r="A9" s="62" t="s">
        <v>378</v>
      </c>
      <c r="B9" s="62" t="s">
        <v>379</v>
      </c>
      <c r="C9" s="62" t="s">
        <v>380</v>
      </c>
      <c r="F9" s="64"/>
    </row>
    <row r="10" spans="1:6" ht="28.5" x14ac:dyDescent="0.2">
      <c r="A10" s="62" t="s">
        <v>381</v>
      </c>
      <c r="B10" s="62" t="s">
        <v>382</v>
      </c>
      <c r="C10" s="63" t="s">
        <v>383</v>
      </c>
      <c r="F10" s="64"/>
    </row>
    <row r="11" spans="1:6" x14ac:dyDescent="0.2">
      <c r="A11" s="62" t="s">
        <v>384</v>
      </c>
      <c r="B11" s="62" t="s">
        <v>385</v>
      </c>
      <c r="C11" s="63" t="s">
        <v>386</v>
      </c>
      <c r="F11" s="64"/>
    </row>
    <row r="12" spans="1:6" ht="42.75" x14ac:dyDescent="0.2">
      <c r="A12" s="62" t="s">
        <v>387</v>
      </c>
      <c r="B12" s="62" t="s">
        <v>388</v>
      </c>
      <c r="C12" s="63" t="s">
        <v>389</v>
      </c>
      <c r="F12" s="64"/>
    </row>
    <row r="13" spans="1:6" x14ac:dyDescent="0.2">
      <c r="A13" s="62" t="s">
        <v>390</v>
      </c>
      <c r="B13" s="62" t="s">
        <v>391</v>
      </c>
      <c r="C13" s="63" t="s">
        <v>392</v>
      </c>
    </row>
    <row r="14" spans="1:6" x14ac:dyDescent="0.2">
      <c r="A14" s="62" t="s">
        <v>393</v>
      </c>
      <c r="B14" s="62" t="s">
        <v>394</v>
      </c>
      <c r="C14" s="63" t="s">
        <v>395</v>
      </c>
    </row>
    <row r="15" spans="1:6" x14ac:dyDescent="0.2">
      <c r="A15" s="62" t="s">
        <v>396</v>
      </c>
      <c r="B15" s="62" t="s">
        <v>397</v>
      </c>
      <c r="C15" s="63" t="s">
        <v>398</v>
      </c>
    </row>
    <row r="16" spans="1:6" x14ac:dyDescent="0.2">
      <c r="A16" s="62" t="s">
        <v>399</v>
      </c>
      <c r="B16" s="62" t="s">
        <v>400</v>
      </c>
      <c r="C16" s="63" t="s">
        <v>401</v>
      </c>
    </row>
    <row r="19" spans="1:3" ht="15" x14ac:dyDescent="0.2">
      <c r="A19" s="293" t="s">
        <v>402</v>
      </c>
      <c r="B19" s="294"/>
      <c r="C19" s="295"/>
    </row>
    <row r="20" spans="1:3" ht="15" x14ac:dyDescent="0.25">
      <c r="A20" s="5" t="s">
        <v>196</v>
      </c>
      <c r="B20" s="5" t="s">
        <v>290</v>
      </c>
      <c r="C20" s="11" t="s">
        <v>368</v>
      </c>
    </row>
    <row r="21" spans="1:3" x14ac:dyDescent="0.2">
      <c r="A21" s="62" t="s">
        <v>403</v>
      </c>
      <c r="B21" s="62" t="s">
        <v>404</v>
      </c>
      <c r="C21" s="63" t="s">
        <v>405</v>
      </c>
    </row>
    <row r="22" spans="1:3" x14ac:dyDescent="0.2">
      <c r="A22" s="62" t="s">
        <v>406</v>
      </c>
      <c r="B22" s="62" t="s">
        <v>407</v>
      </c>
      <c r="C22" s="62" t="s">
        <v>408</v>
      </c>
    </row>
    <row r="23" spans="1:3" x14ac:dyDescent="0.2">
      <c r="A23" s="62" t="s">
        <v>409</v>
      </c>
      <c r="B23" s="62" t="s">
        <v>410</v>
      </c>
      <c r="C23" s="62" t="s">
        <v>411</v>
      </c>
    </row>
    <row r="24" spans="1:3" x14ac:dyDescent="0.2">
      <c r="A24" s="62" t="s">
        <v>412</v>
      </c>
      <c r="B24" s="62" t="s">
        <v>413</v>
      </c>
      <c r="C24" s="62" t="s">
        <v>414</v>
      </c>
    </row>
    <row r="25" spans="1:3" x14ac:dyDescent="0.2">
      <c r="A25" s="62" t="s">
        <v>415</v>
      </c>
      <c r="B25" s="62" t="s">
        <v>416</v>
      </c>
      <c r="C25" s="62" t="s">
        <v>417</v>
      </c>
    </row>
    <row r="26" spans="1:3" x14ac:dyDescent="0.2">
      <c r="A26" s="62" t="s">
        <v>418</v>
      </c>
      <c r="B26" s="62" t="s">
        <v>419</v>
      </c>
      <c r="C26" s="63" t="s">
        <v>420</v>
      </c>
    </row>
    <row r="27" spans="1:3" x14ac:dyDescent="0.2">
      <c r="A27" s="62" t="s">
        <v>421</v>
      </c>
      <c r="B27" s="62" t="s">
        <v>422</v>
      </c>
      <c r="C27" s="63" t="s">
        <v>423</v>
      </c>
    </row>
  </sheetData>
  <mergeCells count="4">
    <mergeCell ref="A1:C1"/>
    <mergeCell ref="A2:C2"/>
    <mergeCell ref="A3:C3"/>
    <mergeCell ref="A19:C1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B024B-E388-4122-A9D9-50C7557E43DB}">
  <sheetPr>
    <tabColor theme="7" tint="0.59999389629810485"/>
  </sheetPr>
  <dimension ref="A1:F34"/>
  <sheetViews>
    <sheetView zoomScaleNormal="100" workbookViewId="0"/>
  </sheetViews>
  <sheetFormatPr defaultColWidth="9.140625" defaultRowHeight="14.25" x14ac:dyDescent="0.2"/>
  <cols>
    <col min="1" max="2" width="23" style="12" customWidth="1"/>
    <col min="3" max="3" width="103.140625" style="12" bestFit="1" customWidth="1"/>
    <col min="4" max="4" width="43.42578125" style="12" customWidth="1"/>
    <col min="5" max="5" width="62.28515625" style="12" customWidth="1"/>
    <col min="6" max="6" width="11.28515625" style="12" bestFit="1" customWidth="1"/>
    <col min="7" max="7" width="9.140625" style="12"/>
    <col min="8" max="13" width="18.7109375" style="12" customWidth="1"/>
    <col min="14" max="14" width="9.140625" style="12" customWidth="1"/>
    <col min="15" max="15" width="19.5703125" style="12" customWidth="1"/>
    <col min="16" max="16" width="47.28515625" style="12" customWidth="1"/>
    <col min="17" max="17" width="59.5703125" style="12" customWidth="1"/>
    <col min="18" max="16384" width="9.140625" style="12"/>
  </cols>
  <sheetData>
    <row r="1" spans="1:6" s="14" customFormat="1" ht="15.75" x14ac:dyDescent="0.25">
      <c r="A1" s="31" t="s">
        <v>424</v>
      </c>
      <c r="B1" s="31"/>
      <c r="C1" s="31"/>
      <c r="D1" s="1"/>
      <c r="E1" s="1"/>
      <c r="F1" s="1"/>
    </row>
    <row r="2" spans="1:6" ht="165" customHeight="1" x14ac:dyDescent="0.2">
      <c r="A2" s="298" t="s">
        <v>425</v>
      </c>
      <c r="B2" s="299"/>
      <c r="C2" s="299"/>
      <c r="D2" s="300"/>
      <c r="E2" s="34"/>
    </row>
    <row r="3" spans="1:6" ht="15.75" customHeight="1" x14ac:dyDescent="0.2">
      <c r="E3" s="34"/>
    </row>
    <row r="4" spans="1:6" ht="15" x14ac:dyDescent="0.2">
      <c r="A4" s="65"/>
      <c r="B4" s="293" t="s">
        <v>426</v>
      </c>
      <c r="C4" s="294"/>
      <c r="D4" s="295"/>
    </row>
    <row r="5" spans="1:6" ht="45" x14ac:dyDescent="0.25">
      <c r="A5" s="65"/>
      <c r="B5" s="5" t="s">
        <v>427</v>
      </c>
      <c r="C5" s="5" t="s">
        <v>428</v>
      </c>
      <c r="D5" s="5" t="s">
        <v>429</v>
      </c>
    </row>
    <row r="6" spans="1:6" ht="28.5" x14ac:dyDescent="0.2">
      <c r="B6" s="62">
        <v>10</v>
      </c>
      <c r="C6" s="63" t="s">
        <v>430</v>
      </c>
      <c r="D6" s="63" t="s">
        <v>431</v>
      </c>
    </row>
    <row r="7" spans="1:6" ht="57" x14ac:dyDescent="0.2">
      <c r="B7" s="62">
        <v>20</v>
      </c>
      <c r="C7" s="63" t="s">
        <v>432</v>
      </c>
      <c r="D7" s="63" t="s">
        <v>431</v>
      </c>
    </row>
    <row r="8" spans="1:6" ht="28.5" x14ac:dyDescent="0.2">
      <c r="B8" s="62">
        <v>30</v>
      </c>
      <c r="C8" s="63" t="s">
        <v>433</v>
      </c>
      <c r="D8" s="63" t="s">
        <v>434</v>
      </c>
    </row>
    <row r="9" spans="1:6" x14ac:dyDescent="0.2">
      <c r="B9" s="62">
        <v>40</v>
      </c>
      <c r="C9" s="62" t="s">
        <v>435</v>
      </c>
      <c r="D9" s="63" t="s">
        <v>436</v>
      </c>
      <c r="E9" s="34"/>
    </row>
    <row r="10" spans="1:6" x14ac:dyDescent="0.2">
      <c r="B10" s="38"/>
      <c r="C10" s="38"/>
      <c r="D10" s="38"/>
    </row>
    <row r="11" spans="1:6" ht="15" x14ac:dyDescent="0.2">
      <c r="B11" s="293" t="s">
        <v>437</v>
      </c>
      <c r="C11" s="294"/>
      <c r="D11" s="295"/>
    </row>
    <row r="12" spans="1:6" ht="45" x14ac:dyDescent="0.25">
      <c r="B12" s="5" t="s">
        <v>427</v>
      </c>
      <c r="C12" s="5" t="s">
        <v>428</v>
      </c>
      <c r="D12" s="5" t="s">
        <v>429</v>
      </c>
    </row>
    <row r="13" spans="1:6" x14ac:dyDescent="0.2">
      <c r="B13" s="62">
        <v>10</v>
      </c>
      <c r="C13" s="62" t="s">
        <v>438</v>
      </c>
      <c r="D13" s="66" t="s">
        <v>439</v>
      </c>
    </row>
    <row r="14" spans="1:6" x14ac:dyDescent="0.2">
      <c r="B14" s="62">
        <v>20</v>
      </c>
      <c r="C14" s="62" t="s">
        <v>440</v>
      </c>
      <c r="D14" s="66" t="s">
        <v>436</v>
      </c>
      <c r="E14" s="34"/>
    </row>
    <row r="15" spans="1:6" x14ac:dyDescent="0.2">
      <c r="B15" s="62">
        <v>30</v>
      </c>
      <c r="C15" s="63" t="s">
        <v>441</v>
      </c>
      <c r="D15" s="66" t="s">
        <v>439</v>
      </c>
    </row>
    <row r="17" spans="1:4" ht="15" x14ac:dyDescent="0.2">
      <c r="A17" s="296" t="s">
        <v>442</v>
      </c>
      <c r="B17" s="297"/>
      <c r="C17" s="297"/>
      <c r="D17" s="297"/>
    </row>
    <row r="18" spans="1:4" ht="45" x14ac:dyDescent="0.25">
      <c r="A18" s="5" t="s">
        <v>443</v>
      </c>
      <c r="B18" s="5" t="s">
        <v>444</v>
      </c>
      <c r="C18" s="5" t="s">
        <v>445</v>
      </c>
      <c r="D18" s="5" t="s">
        <v>446</v>
      </c>
    </row>
    <row r="19" spans="1:4" ht="28.5" x14ac:dyDescent="0.2">
      <c r="A19" s="62">
        <v>11</v>
      </c>
      <c r="B19" s="62">
        <v>10</v>
      </c>
      <c r="C19" s="63" t="s">
        <v>430</v>
      </c>
      <c r="D19" s="63" t="s">
        <v>447</v>
      </c>
    </row>
    <row r="20" spans="1:4" ht="28.5" x14ac:dyDescent="0.2">
      <c r="A20" s="62">
        <v>12</v>
      </c>
      <c r="B20" s="62">
        <v>10</v>
      </c>
      <c r="C20" s="63" t="s">
        <v>430</v>
      </c>
      <c r="D20" s="63" t="s">
        <v>448</v>
      </c>
    </row>
    <row r="21" spans="1:4" ht="57" x14ac:dyDescent="0.2">
      <c r="A21" s="62">
        <v>21</v>
      </c>
      <c r="B21" s="62">
        <v>20</v>
      </c>
      <c r="C21" s="63" t="s">
        <v>449</v>
      </c>
      <c r="D21" s="63" t="s">
        <v>447</v>
      </c>
    </row>
    <row r="22" spans="1:4" ht="57" x14ac:dyDescent="0.2">
      <c r="A22" s="62">
        <v>22</v>
      </c>
      <c r="B22" s="62">
        <v>20</v>
      </c>
      <c r="C22" s="63" t="s">
        <v>449</v>
      </c>
      <c r="D22" s="63" t="s">
        <v>448</v>
      </c>
    </row>
    <row r="23" spans="1:4" ht="28.5" x14ac:dyDescent="0.2">
      <c r="A23" s="62">
        <v>31</v>
      </c>
      <c r="B23" s="62">
        <v>30</v>
      </c>
      <c r="C23" s="63" t="s">
        <v>450</v>
      </c>
      <c r="D23" s="63" t="s">
        <v>451</v>
      </c>
    </row>
    <row r="24" spans="1:4" ht="28.5" x14ac:dyDescent="0.2">
      <c r="A24" s="62">
        <v>32</v>
      </c>
      <c r="B24" s="62">
        <v>30</v>
      </c>
      <c r="C24" s="63" t="s">
        <v>450</v>
      </c>
      <c r="D24" s="63" t="s">
        <v>452</v>
      </c>
    </row>
    <row r="25" spans="1:4" ht="28.5" x14ac:dyDescent="0.2">
      <c r="A25" s="62">
        <v>41</v>
      </c>
      <c r="B25" s="62">
        <v>40</v>
      </c>
      <c r="C25" s="62" t="s">
        <v>453</v>
      </c>
      <c r="D25" s="63" t="s">
        <v>451</v>
      </c>
    </row>
    <row r="26" spans="1:4" ht="28.5" x14ac:dyDescent="0.2">
      <c r="A26" s="62">
        <v>42</v>
      </c>
      <c r="B26" s="62">
        <v>40</v>
      </c>
      <c r="C26" s="62" t="s">
        <v>453</v>
      </c>
      <c r="D26" s="63" t="s">
        <v>452</v>
      </c>
    </row>
    <row r="28" spans="1:4" ht="15" x14ac:dyDescent="0.2">
      <c r="B28" s="296" t="s">
        <v>454</v>
      </c>
      <c r="C28" s="297"/>
      <c r="D28" s="297"/>
    </row>
    <row r="29" spans="1:4" ht="109.5" customHeight="1" x14ac:dyDescent="0.25">
      <c r="B29" s="5" t="s">
        <v>455</v>
      </c>
      <c r="C29" s="5" t="s">
        <v>445</v>
      </c>
      <c r="D29" s="5" t="s">
        <v>456</v>
      </c>
    </row>
    <row r="30" spans="1:4" x14ac:dyDescent="0.2">
      <c r="B30" s="62">
        <v>10</v>
      </c>
      <c r="C30" s="62" t="s">
        <v>457</v>
      </c>
      <c r="D30" s="66" t="s">
        <v>439</v>
      </c>
    </row>
    <row r="31" spans="1:4" x14ac:dyDescent="0.2">
      <c r="B31" s="62">
        <v>20</v>
      </c>
      <c r="C31" s="62" t="s">
        <v>458</v>
      </c>
      <c r="D31" s="66" t="s">
        <v>453</v>
      </c>
    </row>
    <row r="32" spans="1:4" x14ac:dyDescent="0.2">
      <c r="B32" s="62">
        <v>30</v>
      </c>
      <c r="C32" s="63" t="s">
        <v>441</v>
      </c>
      <c r="D32" s="66" t="s">
        <v>439</v>
      </c>
    </row>
    <row r="33" spans="2:4" x14ac:dyDescent="0.2">
      <c r="B33" s="62">
        <v>41</v>
      </c>
      <c r="C33" s="63" t="s">
        <v>459</v>
      </c>
      <c r="D33" s="67" t="s">
        <v>439</v>
      </c>
    </row>
    <row r="34" spans="2:4" x14ac:dyDescent="0.2">
      <c r="B34" s="62">
        <v>42</v>
      </c>
      <c r="C34" s="63" t="s">
        <v>460</v>
      </c>
      <c r="D34" s="67" t="s">
        <v>439</v>
      </c>
    </row>
  </sheetData>
  <mergeCells count="5">
    <mergeCell ref="A17:D17"/>
    <mergeCell ref="A2:D2"/>
    <mergeCell ref="B28:D28"/>
    <mergeCell ref="B4:D4"/>
    <mergeCell ref="B11:D1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9FEEE-C4C3-4458-9AD6-A7F94A672C7F}">
  <sheetPr>
    <tabColor theme="7" tint="0.59999389629810485"/>
  </sheetPr>
  <dimension ref="A1:F16"/>
  <sheetViews>
    <sheetView zoomScaleNormal="100" workbookViewId="0">
      <selection activeCell="A12" sqref="A12:XFD12"/>
    </sheetView>
  </sheetViews>
  <sheetFormatPr defaultColWidth="9.140625" defaultRowHeight="14.25" x14ac:dyDescent="0.2"/>
  <cols>
    <col min="1" max="1" width="19.42578125" style="12" bestFit="1" customWidth="1"/>
    <col min="2" max="2" width="126.42578125" style="12" customWidth="1"/>
    <col min="3" max="3" width="9.140625" style="12"/>
    <col min="4" max="9" width="18.7109375" style="12" customWidth="1"/>
    <col min="10" max="10" width="9.140625" style="12" customWidth="1"/>
    <col min="11" max="11" width="19.5703125" style="12" customWidth="1"/>
    <col min="12" max="12" width="47.28515625" style="12" customWidth="1"/>
    <col min="13" max="13" width="59.5703125" style="12" customWidth="1"/>
    <col min="14" max="16384" width="9.140625" style="12"/>
  </cols>
  <sheetData>
    <row r="1" spans="1:6" s="14" customFormat="1" ht="15.75" x14ac:dyDescent="0.25">
      <c r="A1" s="273" t="s">
        <v>461</v>
      </c>
      <c r="B1" s="273"/>
      <c r="C1" s="273"/>
      <c r="D1" s="301"/>
      <c r="E1" s="301"/>
      <c r="F1" s="1"/>
    </row>
    <row r="2" spans="1:6" ht="207" customHeight="1" x14ac:dyDescent="0.2">
      <c r="A2" s="288" t="s">
        <v>462</v>
      </c>
      <c r="B2" s="288"/>
      <c r="D2" s="15"/>
    </row>
    <row r="3" spans="1:6" ht="13.5" customHeight="1" x14ac:dyDescent="0.2">
      <c r="A3" s="17"/>
      <c r="B3" s="17"/>
      <c r="D3" s="15"/>
    </row>
    <row r="4" spans="1:6" ht="15" x14ac:dyDescent="0.2">
      <c r="A4" s="289" t="s">
        <v>463</v>
      </c>
      <c r="B4" s="289"/>
    </row>
    <row r="5" spans="1:6" ht="15" x14ac:dyDescent="0.25">
      <c r="A5" s="5" t="s">
        <v>464</v>
      </c>
      <c r="B5" s="5" t="s">
        <v>465</v>
      </c>
    </row>
    <row r="6" spans="1:6" x14ac:dyDescent="0.2">
      <c r="A6" s="18">
        <v>1</v>
      </c>
      <c r="B6" s="20" t="s">
        <v>466</v>
      </c>
    </row>
    <row r="7" spans="1:6" x14ac:dyDescent="0.2">
      <c r="A7" s="18">
        <v>2</v>
      </c>
      <c r="B7" s="20" t="s">
        <v>467</v>
      </c>
    </row>
    <row r="8" spans="1:6" x14ac:dyDescent="0.2">
      <c r="A8" s="18">
        <v>3</v>
      </c>
      <c r="B8" s="20" t="s">
        <v>468</v>
      </c>
    </row>
    <row r="9" spans="1:6" x14ac:dyDescent="0.2">
      <c r="A9" s="18">
        <v>4</v>
      </c>
      <c r="B9" s="20" t="s">
        <v>469</v>
      </c>
    </row>
    <row r="10" spans="1:6" x14ac:dyDescent="0.2">
      <c r="A10" s="18">
        <v>5</v>
      </c>
      <c r="B10" s="20" t="s">
        <v>470</v>
      </c>
    </row>
    <row r="11" spans="1:6" x14ac:dyDescent="0.2">
      <c r="A11" s="18">
        <v>6</v>
      </c>
      <c r="B11" s="20" t="s">
        <v>471</v>
      </c>
    </row>
    <row r="12" spans="1:6" x14ac:dyDescent="0.2">
      <c r="A12" s="18">
        <v>7</v>
      </c>
      <c r="B12" s="20" t="s">
        <v>472</v>
      </c>
    </row>
    <row r="13" spans="1:6" x14ac:dyDescent="0.2">
      <c r="A13" s="18">
        <v>8</v>
      </c>
      <c r="B13" s="20" t="s">
        <v>473</v>
      </c>
    </row>
    <row r="14" spans="1:6" x14ac:dyDescent="0.2">
      <c r="A14" s="18">
        <v>9</v>
      </c>
      <c r="B14" s="20" t="s">
        <v>474</v>
      </c>
    </row>
    <row r="15" spans="1:6" x14ac:dyDescent="0.2">
      <c r="A15" s="18" t="s">
        <v>475</v>
      </c>
      <c r="B15" s="68" t="s">
        <v>476</v>
      </c>
    </row>
    <row r="16" spans="1:6" x14ac:dyDescent="0.2">
      <c r="A16" s="18" t="s">
        <v>477</v>
      </c>
      <c r="B16" s="68" t="s">
        <v>478</v>
      </c>
    </row>
  </sheetData>
  <mergeCells count="3">
    <mergeCell ref="A2:B2"/>
    <mergeCell ref="A4:B4"/>
    <mergeCell ref="A1:E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3229-E5B1-405E-9E87-70826F796A84}">
  <sheetPr>
    <tabColor theme="7" tint="0.59999389629810485"/>
  </sheetPr>
  <dimension ref="A1:G47"/>
  <sheetViews>
    <sheetView zoomScaleNormal="100" workbookViewId="0">
      <selection sqref="A1:E1"/>
    </sheetView>
  </sheetViews>
  <sheetFormatPr defaultColWidth="9.140625" defaultRowHeight="14.25" x14ac:dyDescent="0.2"/>
  <cols>
    <col min="1" max="1" width="28.42578125" style="12" customWidth="1"/>
    <col min="2" max="2" width="49.85546875" style="12" customWidth="1"/>
    <col min="3" max="3" width="50" style="12" customWidth="1"/>
    <col min="4" max="4" width="41.85546875" style="12" customWidth="1"/>
    <col min="5" max="5" width="25.7109375" style="12" customWidth="1"/>
    <col min="6" max="6" width="26.42578125" style="12" customWidth="1"/>
    <col min="7" max="7" width="25.7109375" style="12" customWidth="1"/>
    <col min="8" max="9" width="18.7109375" style="12" customWidth="1"/>
    <col min="10" max="10" width="9.140625" style="12" customWidth="1"/>
    <col min="11" max="11" width="19.5703125" style="12" customWidth="1"/>
    <col min="12" max="12" width="47.28515625" style="12" customWidth="1"/>
    <col min="13" max="13" width="59.5703125" style="12" customWidth="1"/>
    <col min="14" max="16384" width="9.140625" style="12"/>
  </cols>
  <sheetData>
    <row r="1" spans="1:6" s="14" customFormat="1" ht="15.75" x14ac:dyDescent="0.25">
      <c r="A1" s="273" t="s">
        <v>479</v>
      </c>
      <c r="B1" s="273"/>
      <c r="C1" s="273"/>
      <c r="D1" s="302"/>
      <c r="E1" s="302"/>
      <c r="F1" s="1"/>
    </row>
    <row r="2" spans="1:6" ht="216.75" customHeight="1" x14ac:dyDescent="0.2">
      <c r="A2" s="269" t="s">
        <v>480</v>
      </c>
      <c r="B2" s="269"/>
      <c r="C2" s="269"/>
      <c r="D2" s="15"/>
    </row>
    <row r="3" spans="1:6" ht="13.5" customHeight="1" x14ac:dyDescent="0.2">
      <c r="A3" s="47"/>
      <c r="B3" s="47"/>
      <c r="C3" s="47"/>
      <c r="D3" s="15"/>
    </row>
    <row r="4" spans="1:6" ht="13.5" customHeight="1" x14ac:dyDescent="0.2">
      <c r="A4" s="16" t="s">
        <v>481</v>
      </c>
      <c r="B4" s="16"/>
      <c r="C4" s="17"/>
      <c r="D4" s="15"/>
    </row>
    <row r="5" spans="1:6" ht="15" x14ac:dyDescent="0.2">
      <c r="A5" s="293" t="s">
        <v>482</v>
      </c>
      <c r="B5" s="294"/>
      <c r="C5" s="295"/>
    </row>
    <row r="6" spans="1:6" ht="15" x14ac:dyDescent="0.25">
      <c r="A6" s="5" t="s">
        <v>483</v>
      </c>
      <c r="B6" s="5" t="s">
        <v>484</v>
      </c>
      <c r="C6" s="5" t="s">
        <v>485</v>
      </c>
    </row>
    <row r="7" spans="1:6" x14ac:dyDescent="0.2">
      <c r="A7" s="18" t="s">
        <v>486</v>
      </c>
      <c r="B7" s="19">
        <v>2050</v>
      </c>
      <c r="C7" s="19" t="s">
        <v>487</v>
      </c>
    </row>
    <row r="8" spans="1:6" ht="30" customHeight="1" x14ac:dyDescent="0.2">
      <c r="A8" s="18" t="s">
        <v>488</v>
      </c>
      <c r="B8" s="19" t="s">
        <v>489</v>
      </c>
      <c r="C8" s="19" t="s">
        <v>490</v>
      </c>
    </row>
    <row r="9" spans="1:6" x14ac:dyDescent="0.2">
      <c r="A9" s="18" t="s">
        <v>491</v>
      </c>
      <c r="B9" s="19" t="s">
        <v>492</v>
      </c>
      <c r="C9" s="19" t="s">
        <v>493</v>
      </c>
    </row>
    <row r="10" spans="1:6" ht="16.5" x14ac:dyDescent="0.2">
      <c r="A10" s="18" t="s">
        <v>494</v>
      </c>
      <c r="B10" s="19" t="s">
        <v>495</v>
      </c>
      <c r="C10" s="19" t="s">
        <v>496</v>
      </c>
    </row>
    <row r="13" spans="1:6" ht="35.25" customHeight="1" x14ac:dyDescent="0.2">
      <c r="A13" s="287" t="s">
        <v>497</v>
      </c>
      <c r="B13" s="287"/>
    </row>
    <row r="14" spans="1:6" ht="15" x14ac:dyDescent="0.25">
      <c r="A14" s="5" t="s">
        <v>498</v>
      </c>
      <c r="B14" s="5" t="s">
        <v>499</v>
      </c>
    </row>
    <row r="15" spans="1:6" x14ac:dyDescent="0.2">
      <c r="A15" s="18">
        <v>1</v>
      </c>
      <c r="B15" s="20" t="s">
        <v>500</v>
      </c>
    </row>
    <row r="16" spans="1:6" x14ac:dyDescent="0.2">
      <c r="A16" s="18">
        <v>2</v>
      </c>
      <c r="B16" s="20" t="s">
        <v>501</v>
      </c>
    </row>
    <row r="17" spans="1:7" x14ac:dyDescent="0.2">
      <c r="A17" s="18">
        <v>3</v>
      </c>
      <c r="B17" s="20" t="s">
        <v>502</v>
      </c>
    </row>
    <row r="18" spans="1:7" x14ac:dyDescent="0.2">
      <c r="A18" s="18">
        <v>4</v>
      </c>
      <c r="B18" s="20" t="s">
        <v>503</v>
      </c>
    </row>
    <row r="19" spans="1:7" x14ac:dyDescent="0.2">
      <c r="A19" s="18">
        <v>5</v>
      </c>
      <c r="B19" s="20" t="s">
        <v>504</v>
      </c>
    </row>
    <row r="20" spans="1:7" x14ac:dyDescent="0.2">
      <c r="A20" s="18">
        <v>6</v>
      </c>
      <c r="B20" s="20" t="s">
        <v>505</v>
      </c>
    </row>
    <row r="21" spans="1:7" x14ac:dyDescent="0.2">
      <c r="A21" s="18">
        <v>7</v>
      </c>
      <c r="B21" s="20" t="s">
        <v>506</v>
      </c>
    </row>
    <row r="22" spans="1:7" x14ac:dyDescent="0.2">
      <c r="A22" s="18">
        <v>8</v>
      </c>
      <c r="B22" s="20" t="s">
        <v>507</v>
      </c>
    </row>
    <row r="23" spans="1:7" x14ac:dyDescent="0.2">
      <c r="A23" s="18">
        <v>9</v>
      </c>
      <c r="B23" s="20" t="s">
        <v>508</v>
      </c>
    </row>
    <row r="24" spans="1:7" x14ac:dyDescent="0.2">
      <c r="A24" s="18">
        <v>10</v>
      </c>
      <c r="B24" s="20" t="s">
        <v>509</v>
      </c>
    </row>
    <row r="28" spans="1:7" ht="15" x14ac:dyDescent="0.2">
      <c r="A28" s="16" t="s">
        <v>510</v>
      </c>
    </row>
    <row r="29" spans="1:7" ht="15" x14ac:dyDescent="0.2">
      <c r="A29" s="293" t="s">
        <v>511</v>
      </c>
      <c r="B29" s="294"/>
      <c r="C29" s="295"/>
      <c r="E29" s="293" t="s">
        <v>512</v>
      </c>
      <c r="F29" s="294"/>
      <c r="G29" s="295"/>
    </row>
    <row r="30" spans="1:7" ht="30" x14ac:dyDescent="0.25">
      <c r="A30" s="5" t="s">
        <v>483</v>
      </c>
      <c r="B30" s="5" t="s">
        <v>513</v>
      </c>
      <c r="C30" s="5" t="s">
        <v>514</v>
      </c>
      <c r="E30" s="5" t="s">
        <v>483</v>
      </c>
      <c r="F30" s="5" t="s">
        <v>515</v>
      </c>
      <c r="G30" s="5" t="s">
        <v>516</v>
      </c>
    </row>
    <row r="31" spans="1:7" ht="16.5" x14ac:dyDescent="0.2">
      <c r="A31" s="18" t="s">
        <v>517</v>
      </c>
      <c r="B31" s="19" t="s">
        <v>518</v>
      </c>
      <c r="C31" s="19" t="s">
        <v>519</v>
      </c>
      <c r="E31" s="18" t="s">
        <v>520</v>
      </c>
      <c r="F31" s="19" t="s">
        <v>521</v>
      </c>
      <c r="G31" s="19" t="s">
        <v>522</v>
      </c>
    </row>
    <row r="32" spans="1:7" x14ac:dyDescent="0.2">
      <c r="A32" s="18" t="s">
        <v>520</v>
      </c>
      <c r="B32" s="19" t="s">
        <v>521</v>
      </c>
      <c r="C32" s="19" t="s">
        <v>523</v>
      </c>
      <c r="E32" s="18" t="s">
        <v>524</v>
      </c>
      <c r="F32" s="19" t="s">
        <v>525</v>
      </c>
      <c r="G32" s="19" t="s">
        <v>525</v>
      </c>
    </row>
    <row r="33" spans="1:7" x14ac:dyDescent="0.2">
      <c r="A33" s="18" t="s">
        <v>524</v>
      </c>
      <c r="B33" s="19" t="s">
        <v>525</v>
      </c>
      <c r="C33" s="19" t="s">
        <v>525</v>
      </c>
      <c r="E33" s="18" t="s">
        <v>494</v>
      </c>
      <c r="F33" s="21" t="s">
        <v>526</v>
      </c>
      <c r="G33" s="21" t="s">
        <v>526</v>
      </c>
    </row>
    <row r="34" spans="1:7" x14ac:dyDescent="0.2">
      <c r="A34" s="18" t="s">
        <v>494</v>
      </c>
      <c r="B34" s="19" t="s">
        <v>527</v>
      </c>
      <c r="C34" s="19" t="s">
        <v>527</v>
      </c>
    </row>
    <row r="37" spans="1:7" ht="30.75" customHeight="1" x14ac:dyDescent="0.2">
      <c r="A37" s="287" t="s">
        <v>528</v>
      </c>
      <c r="B37" s="287"/>
    </row>
    <row r="38" spans="1:7" ht="15" x14ac:dyDescent="0.25">
      <c r="A38" s="5" t="s">
        <v>498</v>
      </c>
      <c r="B38" s="5" t="s">
        <v>529</v>
      </c>
    </row>
    <row r="39" spans="1:7" x14ac:dyDescent="0.2">
      <c r="A39" s="18">
        <v>1</v>
      </c>
      <c r="B39" s="20" t="s">
        <v>530</v>
      </c>
    </row>
    <row r="40" spans="1:7" x14ac:dyDescent="0.2">
      <c r="A40" s="18">
        <v>2</v>
      </c>
      <c r="B40" s="20" t="s">
        <v>531</v>
      </c>
    </row>
    <row r="41" spans="1:7" x14ac:dyDescent="0.2">
      <c r="A41" s="18">
        <v>3</v>
      </c>
      <c r="B41" s="20" t="s">
        <v>532</v>
      </c>
    </row>
    <row r="42" spans="1:7" x14ac:dyDescent="0.2">
      <c r="A42" s="18">
        <v>4</v>
      </c>
      <c r="B42" s="20" t="s">
        <v>533</v>
      </c>
    </row>
    <row r="43" spans="1:7" x14ac:dyDescent="0.2">
      <c r="A43" s="18">
        <v>5</v>
      </c>
      <c r="B43" s="20" t="s">
        <v>534</v>
      </c>
    </row>
    <row r="44" spans="1:7" x14ac:dyDescent="0.2">
      <c r="A44" s="18">
        <v>6</v>
      </c>
      <c r="B44" s="20" t="s">
        <v>535</v>
      </c>
    </row>
    <row r="45" spans="1:7" x14ac:dyDescent="0.2">
      <c r="A45" s="18">
        <v>7</v>
      </c>
      <c r="B45" s="20" t="s">
        <v>536</v>
      </c>
    </row>
    <row r="46" spans="1:7" x14ac:dyDescent="0.2">
      <c r="A46" s="18">
        <v>8</v>
      </c>
      <c r="B46" s="20" t="s">
        <v>537</v>
      </c>
    </row>
    <row r="47" spans="1:7" x14ac:dyDescent="0.2">
      <c r="A47" s="18">
        <v>9</v>
      </c>
      <c r="B47" s="20" t="s">
        <v>538</v>
      </c>
    </row>
  </sheetData>
  <mergeCells count="7">
    <mergeCell ref="A1:E1"/>
    <mergeCell ref="E29:G29"/>
    <mergeCell ref="A37:B37"/>
    <mergeCell ref="A2:C2"/>
    <mergeCell ref="A5:C5"/>
    <mergeCell ref="A13:B13"/>
    <mergeCell ref="A29:C2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554-C3DD-4062-8573-2DDC70443E4D}">
  <sheetPr>
    <tabColor theme="9" tint="-0.249977111117893"/>
  </sheetPr>
  <dimension ref="A1:S113"/>
  <sheetViews>
    <sheetView zoomScaleNormal="100" workbookViewId="0">
      <selection sqref="A1:O1"/>
    </sheetView>
  </sheetViews>
  <sheetFormatPr defaultColWidth="9.140625" defaultRowHeight="14.25" x14ac:dyDescent="0.2"/>
  <cols>
    <col min="1" max="1" width="33.28515625" style="12" customWidth="1"/>
    <col min="2" max="2" width="12" style="12" customWidth="1"/>
    <col min="3" max="3" width="12.5703125" style="12" customWidth="1"/>
    <col min="4" max="4" width="11" style="12" customWidth="1"/>
    <col min="5" max="5" width="12.7109375" style="12" customWidth="1"/>
    <col min="6" max="6" width="13.42578125" style="12" customWidth="1"/>
    <col min="7" max="7" width="20.28515625" style="12" customWidth="1"/>
    <col min="8" max="8" width="19.28515625" style="12" customWidth="1"/>
    <col min="9" max="9" width="18.85546875" style="12" customWidth="1"/>
    <col min="10" max="10" width="22.42578125" style="12" customWidth="1"/>
    <col min="11" max="11" width="20.7109375" style="12" customWidth="1"/>
    <col min="12" max="12" width="17.5703125" style="12" customWidth="1"/>
    <col min="13" max="13" width="16.140625" style="12" customWidth="1"/>
    <col min="14" max="14" width="17.140625" style="12" customWidth="1"/>
    <col min="15" max="15" width="12.140625" style="12" customWidth="1"/>
    <col min="16" max="16" width="3.28515625" style="12" customWidth="1"/>
    <col min="17" max="17" width="18.7109375" style="12" customWidth="1"/>
    <col min="18" max="18" width="23.7109375" style="12" customWidth="1"/>
    <col min="19" max="19" width="19" style="12" customWidth="1"/>
    <col min="20" max="20" width="30.5703125" style="12" customWidth="1"/>
    <col min="21" max="16384" width="9.140625" style="12"/>
  </cols>
  <sheetData>
    <row r="1" spans="1:16" ht="15" x14ac:dyDescent="0.25">
      <c r="A1" s="304" t="s">
        <v>539</v>
      </c>
      <c r="B1" s="304"/>
      <c r="C1" s="304"/>
      <c r="D1" s="304"/>
      <c r="E1" s="304"/>
      <c r="F1" s="304"/>
      <c r="G1" s="304"/>
      <c r="H1" s="304"/>
      <c r="I1" s="304"/>
      <c r="J1" s="304"/>
      <c r="K1" s="304"/>
      <c r="L1" s="304"/>
      <c r="M1" s="304"/>
      <c r="N1" s="304"/>
      <c r="O1" s="304"/>
      <c r="P1" s="69"/>
    </row>
    <row r="2" spans="1:16" ht="38.25" customHeight="1" x14ac:dyDescent="0.2">
      <c r="A2" s="303" t="s">
        <v>540</v>
      </c>
      <c r="B2" s="303"/>
      <c r="C2" s="303"/>
      <c r="D2" s="303"/>
      <c r="E2" s="303"/>
      <c r="F2" s="303"/>
      <c r="G2" s="303"/>
      <c r="H2" s="303"/>
      <c r="I2" s="303"/>
      <c r="J2" s="303"/>
      <c r="K2" s="303"/>
      <c r="L2" s="303"/>
      <c r="M2" s="303"/>
      <c r="N2" s="303"/>
      <c r="O2" s="303"/>
      <c r="P2" s="69"/>
    </row>
    <row r="3" spans="1:16" ht="15" x14ac:dyDescent="0.25">
      <c r="A3" s="304" t="s">
        <v>541</v>
      </c>
      <c r="B3" s="304"/>
      <c r="C3" s="304"/>
      <c r="D3" s="304"/>
      <c r="E3" s="304"/>
      <c r="F3" s="304"/>
      <c r="G3" s="304"/>
      <c r="H3" s="304"/>
      <c r="I3" s="304"/>
      <c r="J3" s="304"/>
      <c r="K3" s="304"/>
      <c r="L3" s="304"/>
      <c r="M3" s="304"/>
      <c r="N3" s="304"/>
      <c r="O3" s="304"/>
      <c r="P3" s="69"/>
    </row>
    <row r="4" spans="1:16" ht="15" customHeight="1" x14ac:dyDescent="0.2">
      <c r="A4" s="305" t="s">
        <v>542</v>
      </c>
      <c r="B4" s="305"/>
      <c r="C4" s="305"/>
      <c r="D4" s="305"/>
      <c r="E4" s="305"/>
      <c r="F4" s="305"/>
      <c r="G4" s="305"/>
      <c r="H4" s="305"/>
      <c r="I4" s="305"/>
      <c r="J4" s="305"/>
      <c r="K4" s="305"/>
      <c r="L4" s="305"/>
      <c r="M4" s="305"/>
      <c r="N4" s="305"/>
      <c r="O4" s="305"/>
      <c r="P4" s="69"/>
    </row>
    <row r="5" spans="1:16" x14ac:dyDescent="0.2">
      <c r="A5" s="305"/>
      <c r="B5" s="305"/>
      <c r="C5" s="305"/>
      <c r="D5" s="305"/>
      <c r="E5" s="305"/>
      <c r="F5" s="305"/>
      <c r="G5" s="305"/>
      <c r="H5" s="305"/>
      <c r="I5" s="305"/>
      <c r="J5" s="305"/>
      <c r="K5" s="305"/>
      <c r="L5" s="305"/>
      <c r="M5" s="305"/>
      <c r="N5" s="305"/>
      <c r="O5" s="305"/>
      <c r="P5" s="69"/>
    </row>
    <row r="6" spans="1:16" x14ac:dyDescent="0.2">
      <c r="A6" s="305"/>
      <c r="B6" s="305"/>
      <c r="C6" s="305"/>
      <c r="D6" s="305"/>
      <c r="E6" s="305"/>
      <c r="F6" s="305"/>
      <c r="G6" s="305"/>
      <c r="H6" s="305"/>
      <c r="I6" s="305"/>
      <c r="J6" s="305"/>
      <c r="K6" s="305"/>
      <c r="L6" s="305"/>
      <c r="M6" s="305"/>
      <c r="N6" s="305"/>
      <c r="O6" s="305"/>
      <c r="P6" s="69"/>
    </row>
    <row r="7" spans="1:16" x14ac:dyDescent="0.2">
      <c r="A7" s="305"/>
      <c r="B7" s="305"/>
      <c r="C7" s="305"/>
      <c r="D7" s="305"/>
      <c r="E7" s="305"/>
      <c r="F7" s="305"/>
      <c r="G7" s="305"/>
      <c r="H7" s="305"/>
      <c r="I7" s="305"/>
      <c r="J7" s="305"/>
      <c r="K7" s="305"/>
      <c r="L7" s="305"/>
      <c r="M7" s="305"/>
      <c r="N7" s="305"/>
      <c r="O7" s="305"/>
      <c r="P7" s="69"/>
    </row>
    <row r="8" spans="1:16" x14ac:dyDescent="0.2">
      <c r="A8" s="305"/>
      <c r="B8" s="305"/>
      <c r="C8" s="305"/>
      <c r="D8" s="305"/>
      <c r="E8" s="305"/>
      <c r="F8" s="305"/>
      <c r="G8" s="305"/>
      <c r="H8" s="305"/>
      <c r="I8" s="305"/>
      <c r="J8" s="305"/>
      <c r="K8" s="305"/>
      <c r="L8" s="305"/>
      <c r="M8" s="305"/>
      <c r="N8" s="305"/>
      <c r="O8" s="305"/>
      <c r="P8" s="69"/>
    </row>
    <row r="9" spans="1:16" x14ac:dyDescent="0.2">
      <c r="A9" s="305"/>
      <c r="B9" s="305"/>
      <c r="C9" s="305"/>
      <c r="D9" s="305"/>
      <c r="E9" s="305"/>
      <c r="F9" s="305"/>
      <c r="G9" s="305"/>
      <c r="H9" s="305"/>
      <c r="I9" s="305"/>
      <c r="J9" s="305"/>
      <c r="K9" s="305"/>
      <c r="L9" s="305"/>
      <c r="M9" s="305"/>
      <c r="N9" s="305"/>
      <c r="O9" s="305"/>
      <c r="P9" s="69"/>
    </row>
    <row r="10" spans="1:16" x14ac:dyDescent="0.2">
      <c r="A10" s="305"/>
      <c r="B10" s="305"/>
      <c r="C10" s="305"/>
      <c r="D10" s="305"/>
      <c r="E10" s="305"/>
      <c r="F10" s="305"/>
      <c r="G10" s="305"/>
      <c r="H10" s="305"/>
      <c r="I10" s="305"/>
      <c r="J10" s="305"/>
      <c r="K10" s="305"/>
      <c r="L10" s="305"/>
      <c r="M10" s="305"/>
      <c r="N10" s="305"/>
      <c r="O10" s="305"/>
      <c r="P10" s="70"/>
    </row>
    <row r="11" spans="1:16" x14ac:dyDescent="0.2">
      <c r="A11" s="305"/>
      <c r="B11" s="305"/>
      <c r="C11" s="305"/>
      <c r="D11" s="305"/>
      <c r="E11" s="305"/>
      <c r="F11" s="305"/>
      <c r="G11" s="305"/>
      <c r="H11" s="305"/>
      <c r="I11" s="305"/>
      <c r="J11" s="305"/>
      <c r="K11" s="305"/>
      <c r="L11" s="305"/>
      <c r="M11" s="305"/>
      <c r="N11" s="305"/>
      <c r="O11" s="305"/>
      <c r="P11" s="69"/>
    </row>
    <row r="12" spans="1:16" ht="15" x14ac:dyDescent="0.25">
      <c r="A12" s="304" t="s">
        <v>543</v>
      </c>
      <c r="B12" s="304"/>
      <c r="C12" s="304"/>
      <c r="D12" s="304"/>
      <c r="E12" s="304"/>
      <c r="F12" s="304"/>
      <c r="G12" s="304"/>
      <c r="H12" s="304"/>
      <c r="I12" s="304"/>
      <c r="J12" s="304"/>
      <c r="K12" s="304"/>
      <c r="L12" s="304"/>
      <c r="M12" s="304"/>
      <c r="N12" s="304"/>
      <c r="O12" s="304"/>
      <c r="P12" s="69"/>
    </row>
    <row r="13" spans="1:16" ht="51" customHeight="1" thickBot="1" x14ac:dyDescent="0.25">
      <c r="A13" s="303" t="s">
        <v>544</v>
      </c>
      <c r="B13" s="303"/>
      <c r="C13" s="303"/>
      <c r="D13" s="303"/>
      <c r="E13" s="303"/>
      <c r="F13" s="303"/>
      <c r="G13" s="303"/>
      <c r="H13" s="303"/>
      <c r="I13" s="303"/>
      <c r="J13" s="303"/>
      <c r="K13" s="303"/>
      <c r="L13" s="303"/>
      <c r="M13" s="303"/>
      <c r="N13" s="303"/>
      <c r="O13" s="303"/>
      <c r="P13" s="69"/>
    </row>
    <row r="14" spans="1:16" ht="30" customHeight="1" x14ac:dyDescent="0.2">
      <c r="A14" s="318" t="s">
        <v>545</v>
      </c>
      <c r="B14" s="319" t="s">
        <v>546</v>
      </c>
      <c r="C14" s="320"/>
      <c r="D14" s="321"/>
      <c r="E14" s="322" t="s">
        <v>547</v>
      </c>
      <c r="F14" s="322" t="s">
        <v>548</v>
      </c>
      <c r="G14" s="324" t="s">
        <v>549</v>
      </c>
      <c r="H14" s="325"/>
      <c r="I14" s="326"/>
      <c r="J14" s="327" t="s">
        <v>550</v>
      </c>
      <c r="K14" s="306" t="s">
        <v>551</v>
      </c>
      <c r="L14" s="308" t="s">
        <v>552</v>
      </c>
      <c r="M14" s="309"/>
      <c r="N14" s="310"/>
      <c r="O14" s="311" t="s">
        <v>553</v>
      </c>
      <c r="P14" s="69"/>
    </row>
    <row r="15" spans="1:16" ht="45" x14ac:dyDescent="0.2">
      <c r="A15" s="307"/>
      <c r="B15" s="71" t="s">
        <v>554</v>
      </c>
      <c r="C15" s="71" t="s">
        <v>555</v>
      </c>
      <c r="D15" s="71" t="s">
        <v>556</v>
      </c>
      <c r="E15" s="323"/>
      <c r="F15" s="323"/>
      <c r="G15" s="71" t="s">
        <v>554</v>
      </c>
      <c r="H15" s="71" t="s">
        <v>555</v>
      </c>
      <c r="I15" s="71" t="s">
        <v>556</v>
      </c>
      <c r="J15" s="310"/>
      <c r="K15" s="307"/>
      <c r="L15" s="71" t="s">
        <v>554</v>
      </c>
      <c r="M15" s="71" t="s">
        <v>555</v>
      </c>
      <c r="N15" s="71" t="s">
        <v>556</v>
      </c>
      <c r="O15" s="312"/>
      <c r="P15" s="69"/>
    </row>
    <row r="16" spans="1:16" x14ac:dyDescent="0.2">
      <c r="A16" s="72">
        <v>2024</v>
      </c>
      <c r="B16" s="73">
        <v>0.04</v>
      </c>
      <c r="C16" s="73">
        <v>0.03</v>
      </c>
      <c r="D16" s="73">
        <v>2.5000000000000001E-2</v>
      </c>
      <c r="E16" s="74">
        <v>0.8</v>
      </c>
      <c r="F16" s="265">
        <v>3000000</v>
      </c>
      <c r="G16" s="266">
        <f t="shared" ref="G16:I21" si="0">LN(B16/(1-B16))</f>
        <v>-3.1780538303479453</v>
      </c>
      <c r="H16" s="266">
        <f t="shared" si="0"/>
        <v>-3.4760986898352733</v>
      </c>
      <c r="I16" s="266">
        <f t="shared" si="0"/>
        <v>-3.6635616461296463</v>
      </c>
      <c r="J16" s="75">
        <v>1</v>
      </c>
      <c r="K16" s="76">
        <f t="shared" ref="K16:K21" si="1">1/(1+O16)^J16</f>
        <v>0.90909090909090906</v>
      </c>
      <c r="L16" s="77">
        <f t="shared" ref="L16:N21" si="2">B16*$E16*$F16</f>
        <v>96000</v>
      </c>
      <c r="M16" s="77">
        <f t="shared" si="2"/>
        <v>72000</v>
      </c>
      <c r="N16" s="77">
        <f t="shared" si="2"/>
        <v>60000.000000000015</v>
      </c>
      <c r="O16" s="78">
        <v>0.1</v>
      </c>
      <c r="P16" s="69"/>
    </row>
    <row r="17" spans="1:16" x14ac:dyDescent="0.2">
      <c r="A17" s="72">
        <v>2025</v>
      </c>
      <c r="B17" s="73">
        <v>3.5000000000000003E-2</v>
      </c>
      <c r="C17" s="73">
        <v>2.5000000000000001E-2</v>
      </c>
      <c r="D17" s="73">
        <v>0.02</v>
      </c>
      <c r="E17" s="74">
        <v>0.7</v>
      </c>
      <c r="F17" s="265">
        <v>2500000</v>
      </c>
      <c r="G17" s="266">
        <f t="shared" si="0"/>
        <v>-3.3167800398495721</v>
      </c>
      <c r="H17" s="266">
        <f t="shared" si="0"/>
        <v>-3.6635616461296463</v>
      </c>
      <c r="I17" s="266">
        <f t="shared" si="0"/>
        <v>-3.8918202981106265</v>
      </c>
      <c r="J17" s="75">
        <v>2</v>
      </c>
      <c r="K17" s="76">
        <f t="shared" si="1"/>
        <v>0.82644628099173545</v>
      </c>
      <c r="L17" s="77">
        <f t="shared" si="2"/>
        <v>61250</v>
      </c>
      <c r="M17" s="77">
        <f t="shared" si="2"/>
        <v>43749.999999999993</v>
      </c>
      <c r="N17" s="77">
        <f t="shared" si="2"/>
        <v>35000</v>
      </c>
      <c r="O17" s="78">
        <v>0.1</v>
      </c>
      <c r="P17" s="69"/>
    </row>
    <row r="18" spans="1:16" x14ac:dyDescent="0.2">
      <c r="A18" s="72">
        <v>2026</v>
      </c>
      <c r="B18" s="73">
        <v>0.03</v>
      </c>
      <c r="C18" s="73">
        <v>0.02</v>
      </c>
      <c r="D18" s="73">
        <v>2.5000000000000001E-2</v>
      </c>
      <c r="E18" s="74">
        <v>0.6</v>
      </c>
      <c r="F18" s="265">
        <v>2000000</v>
      </c>
      <c r="G18" s="266">
        <f t="shared" si="0"/>
        <v>-3.4760986898352733</v>
      </c>
      <c r="H18" s="266">
        <f t="shared" si="0"/>
        <v>-3.8918202981106265</v>
      </c>
      <c r="I18" s="266">
        <f t="shared" si="0"/>
        <v>-3.6635616461296463</v>
      </c>
      <c r="J18" s="75">
        <v>3</v>
      </c>
      <c r="K18" s="76">
        <f t="shared" si="1"/>
        <v>0.75131480090157754</v>
      </c>
      <c r="L18" s="77">
        <f t="shared" si="2"/>
        <v>36000</v>
      </c>
      <c r="M18" s="77">
        <f t="shared" si="2"/>
        <v>24000</v>
      </c>
      <c r="N18" s="77">
        <f t="shared" si="2"/>
        <v>30000</v>
      </c>
      <c r="O18" s="78">
        <v>0.1</v>
      </c>
      <c r="P18" s="69"/>
    </row>
    <row r="19" spans="1:16" x14ac:dyDescent="0.2">
      <c r="A19" s="72">
        <v>2027</v>
      </c>
      <c r="B19" s="73">
        <v>2.5000000000000001E-2</v>
      </c>
      <c r="C19" s="73">
        <v>1.4999999999999999E-2</v>
      </c>
      <c r="D19" s="73">
        <v>0.01</v>
      </c>
      <c r="E19" s="74">
        <v>0.5</v>
      </c>
      <c r="F19" s="265">
        <v>1500000</v>
      </c>
      <c r="G19" s="266">
        <f t="shared" si="0"/>
        <v>-3.6635616461296463</v>
      </c>
      <c r="H19" s="266">
        <f t="shared" si="0"/>
        <v>-4.1845914400698785</v>
      </c>
      <c r="I19" s="266">
        <f t="shared" si="0"/>
        <v>-4.5951198501345898</v>
      </c>
      <c r="J19" s="75">
        <v>4</v>
      </c>
      <c r="K19" s="76">
        <f t="shared" si="1"/>
        <v>0.68301345536507052</v>
      </c>
      <c r="L19" s="77">
        <f t="shared" si="2"/>
        <v>18750</v>
      </c>
      <c r="M19" s="77">
        <f t="shared" si="2"/>
        <v>11250</v>
      </c>
      <c r="N19" s="77">
        <f t="shared" si="2"/>
        <v>7500</v>
      </c>
      <c r="O19" s="78">
        <v>0.1</v>
      </c>
      <c r="P19" s="69"/>
    </row>
    <row r="20" spans="1:16" x14ac:dyDescent="0.2">
      <c r="A20" s="72">
        <v>2028</v>
      </c>
      <c r="B20" s="73">
        <v>0.02</v>
      </c>
      <c r="C20" s="73">
        <v>0.01</v>
      </c>
      <c r="D20" s="73">
        <v>5.0000000000000001E-3</v>
      </c>
      <c r="E20" s="74">
        <v>0.5</v>
      </c>
      <c r="F20" s="265">
        <v>1000000</v>
      </c>
      <c r="G20" s="266">
        <f t="shared" si="0"/>
        <v>-3.8918202981106265</v>
      </c>
      <c r="H20" s="266">
        <f t="shared" si="0"/>
        <v>-4.5951198501345898</v>
      </c>
      <c r="I20" s="266">
        <f t="shared" si="0"/>
        <v>-5.2933048247244923</v>
      </c>
      <c r="J20" s="75">
        <v>5</v>
      </c>
      <c r="K20" s="76">
        <f t="shared" si="1"/>
        <v>0.62092132305915493</v>
      </c>
      <c r="L20" s="77">
        <f t="shared" si="2"/>
        <v>10000</v>
      </c>
      <c r="M20" s="77">
        <f t="shared" si="2"/>
        <v>5000</v>
      </c>
      <c r="N20" s="77">
        <f t="shared" si="2"/>
        <v>2500</v>
      </c>
      <c r="O20" s="78">
        <v>0.1</v>
      </c>
      <c r="P20" s="69"/>
    </row>
    <row r="21" spans="1:16" x14ac:dyDescent="0.2">
      <c r="A21" s="72">
        <v>2029</v>
      </c>
      <c r="B21" s="73">
        <v>1.4999999999999999E-2</v>
      </c>
      <c r="C21" s="73">
        <v>5.0000000000000001E-3</v>
      </c>
      <c r="D21" s="73">
        <v>2.5000000000000001E-3</v>
      </c>
      <c r="E21" s="74">
        <v>0.5</v>
      </c>
      <c r="F21" s="265">
        <v>500000</v>
      </c>
      <c r="G21" s="267">
        <f t="shared" si="0"/>
        <v>-4.1845914400698785</v>
      </c>
      <c r="H21" s="267">
        <f t="shared" si="0"/>
        <v>-5.2933048247244923</v>
      </c>
      <c r="I21" s="267">
        <f t="shared" si="0"/>
        <v>-5.9889614168898637</v>
      </c>
      <c r="J21" s="79">
        <v>6</v>
      </c>
      <c r="K21" s="80">
        <f t="shared" si="1"/>
        <v>0.56447393005377722</v>
      </c>
      <c r="L21" s="77">
        <f t="shared" si="2"/>
        <v>3750</v>
      </c>
      <c r="M21" s="77">
        <f t="shared" si="2"/>
        <v>1250</v>
      </c>
      <c r="N21" s="77">
        <f t="shared" si="2"/>
        <v>625</v>
      </c>
      <c r="O21" s="78">
        <v>0.1</v>
      </c>
      <c r="P21" s="69"/>
    </row>
    <row r="22" spans="1:16" ht="45" x14ac:dyDescent="0.2">
      <c r="A22" s="313" t="s">
        <v>557</v>
      </c>
      <c r="B22" s="313"/>
      <c r="C22" s="313"/>
      <c r="D22" s="313"/>
      <c r="E22" s="313"/>
      <c r="F22" s="313"/>
      <c r="G22" s="81"/>
      <c r="H22" s="81"/>
      <c r="I22" s="81"/>
      <c r="J22" s="81"/>
      <c r="K22" s="81"/>
      <c r="L22" s="82" t="s">
        <v>558</v>
      </c>
      <c r="M22" s="71" t="s">
        <v>559</v>
      </c>
      <c r="N22" s="71" t="s">
        <v>560</v>
      </c>
      <c r="O22" s="83" t="s">
        <v>561</v>
      </c>
      <c r="P22" s="69"/>
    </row>
    <row r="23" spans="1:16" ht="15" x14ac:dyDescent="0.2">
      <c r="A23" s="314"/>
      <c r="B23" s="314"/>
      <c r="C23" s="314"/>
      <c r="D23" s="314"/>
      <c r="E23" s="314"/>
      <c r="F23" s="314"/>
      <c r="G23" s="315" t="s">
        <v>562</v>
      </c>
      <c r="H23" s="315"/>
      <c r="I23" s="315"/>
      <c r="J23" s="315"/>
      <c r="K23" s="315"/>
      <c r="L23" s="77">
        <f>SUMPRODUCT(L16:L21,$K16:$K21)</f>
        <v>186072.38757231616</v>
      </c>
      <c r="M23" s="77">
        <f>SUMPRODUCT(M16:M21,$K16:$K21)</f>
        <v>131137.22587029179</v>
      </c>
      <c r="N23" s="77">
        <f>SUMPRODUCT(N16:N21,$K16:$K21)</f>
        <v>113038.21883638216</v>
      </c>
      <c r="O23" s="316">
        <f>SUMPRODUCT(L23:N23,L24:N24)</f>
        <v>162288.42218811542</v>
      </c>
      <c r="P23" s="69"/>
    </row>
    <row r="24" spans="1:16" ht="15" x14ac:dyDescent="0.2">
      <c r="A24" s="314"/>
      <c r="B24" s="314"/>
      <c r="C24" s="314"/>
      <c r="D24" s="314"/>
      <c r="E24" s="314"/>
      <c r="F24" s="314"/>
      <c r="G24" s="84"/>
      <c r="H24" s="84"/>
      <c r="I24" s="84"/>
      <c r="J24" s="84"/>
      <c r="K24" s="84" t="s">
        <v>563</v>
      </c>
      <c r="L24" s="85">
        <v>0.6</v>
      </c>
      <c r="M24" s="86">
        <v>0.3</v>
      </c>
      <c r="N24" s="86">
        <v>0.1</v>
      </c>
      <c r="O24" s="317"/>
      <c r="P24" s="69"/>
    </row>
    <row r="25" spans="1:16" ht="15" x14ac:dyDescent="0.25">
      <c r="A25" s="304" t="s">
        <v>30</v>
      </c>
      <c r="B25" s="304"/>
      <c r="C25" s="304"/>
      <c r="D25" s="304"/>
      <c r="E25" s="304"/>
      <c r="F25" s="304"/>
      <c r="G25" s="304"/>
      <c r="H25" s="304"/>
      <c r="I25" s="304"/>
      <c r="J25" s="304"/>
      <c r="K25" s="304"/>
      <c r="L25" s="304"/>
      <c r="M25" s="304"/>
      <c r="N25" s="304"/>
      <c r="O25" s="304"/>
      <c r="P25" s="69"/>
    </row>
    <row r="26" spans="1:16" ht="33.75" customHeight="1" x14ac:dyDescent="0.2">
      <c r="A26" s="303" t="s">
        <v>564</v>
      </c>
      <c r="B26" s="303"/>
      <c r="C26" s="303"/>
      <c r="D26" s="303"/>
      <c r="E26" s="303"/>
      <c r="F26" s="303"/>
      <c r="G26" s="303"/>
      <c r="H26" s="303"/>
      <c r="I26" s="303"/>
      <c r="J26" s="303"/>
      <c r="K26" s="303"/>
      <c r="L26" s="303"/>
      <c r="M26" s="303"/>
      <c r="N26" s="303"/>
      <c r="O26" s="303"/>
      <c r="P26" s="69"/>
    </row>
    <row r="27" spans="1:16" ht="30" customHeight="1" thickBot="1" x14ac:dyDescent="0.25">
      <c r="A27" s="87"/>
      <c r="B27" s="328" t="s">
        <v>565</v>
      </c>
      <c r="C27" s="329"/>
      <c r="D27" s="329"/>
      <c r="E27" s="87"/>
      <c r="F27" s="330" t="s">
        <v>546</v>
      </c>
      <c r="G27" s="330"/>
      <c r="H27" s="330"/>
      <c r="I27" s="330"/>
      <c r="J27" s="330"/>
      <c r="K27" s="330"/>
      <c r="L27" s="87"/>
      <c r="M27" s="87"/>
      <c r="N27" s="87"/>
      <c r="O27" s="87"/>
      <c r="P27" s="69"/>
    </row>
    <row r="28" spans="1:16" ht="90.75" thickBot="1" x14ac:dyDescent="0.25">
      <c r="A28" s="87"/>
      <c r="B28" s="88" t="s">
        <v>566</v>
      </c>
      <c r="C28" s="89" t="s">
        <v>567</v>
      </c>
      <c r="D28" s="89" t="s">
        <v>568</v>
      </c>
      <c r="E28" s="87"/>
      <c r="F28" s="71"/>
      <c r="G28" s="71" t="s">
        <v>554</v>
      </c>
      <c r="H28" s="71" t="s">
        <v>569</v>
      </c>
      <c r="I28" s="71" t="s">
        <v>556</v>
      </c>
      <c r="J28" s="83" t="s">
        <v>570</v>
      </c>
      <c r="K28" s="71" t="s">
        <v>30</v>
      </c>
      <c r="L28" s="87"/>
      <c r="M28" s="87"/>
      <c r="N28" s="87"/>
      <c r="O28" s="87"/>
      <c r="P28" s="69"/>
    </row>
    <row r="29" spans="1:16" ht="15.75" thickBot="1" x14ac:dyDescent="0.25">
      <c r="A29" s="87"/>
      <c r="B29" s="90">
        <v>1</v>
      </c>
      <c r="C29" s="91">
        <v>0</v>
      </c>
      <c r="D29" s="91">
        <v>6.9999999999999999E-4</v>
      </c>
      <c r="E29" s="87"/>
      <c r="F29" s="71" t="s">
        <v>571</v>
      </c>
      <c r="G29" s="92">
        <f>B16</f>
        <v>0.04</v>
      </c>
      <c r="H29" s="92">
        <f>C16</f>
        <v>0.03</v>
      </c>
      <c r="I29" s="92">
        <f>D16</f>
        <v>2.5000000000000001E-2</v>
      </c>
      <c r="J29" s="331">
        <f>SUMPRODUCT(G29:I29,G30:I30)</f>
        <v>3.5500000000000004E-2</v>
      </c>
      <c r="K29" s="333">
        <v>4</v>
      </c>
      <c r="L29" s="87"/>
      <c r="M29" s="87"/>
      <c r="N29" s="87"/>
      <c r="O29" s="87"/>
      <c r="P29" s="69"/>
    </row>
    <row r="30" spans="1:16" ht="60.75" thickBot="1" x14ac:dyDescent="0.25">
      <c r="A30" s="87"/>
      <c r="B30" s="90">
        <v>2</v>
      </c>
      <c r="C30" s="91">
        <v>6.9999999999999999E-4</v>
      </c>
      <c r="D30" s="91">
        <v>2.5000000000000001E-3</v>
      </c>
      <c r="E30" s="87"/>
      <c r="F30" s="93" t="s">
        <v>563</v>
      </c>
      <c r="G30" s="94">
        <v>0.6</v>
      </c>
      <c r="H30" s="95">
        <v>0.3</v>
      </c>
      <c r="I30" s="96">
        <v>0.1</v>
      </c>
      <c r="J30" s="332"/>
      <c r="K30" s="334"/>
      <c r="L30" s="87"/>
      <c r="M30" s="87"/>
      <c r="N30" s="87"/>
      <c r="O30" s="87"/>
      <c r="P30" s="69"/>
    </row>
    <row r="31" spans="1:16" ht="15" thickBot="1" x14ac:dyDescent="0.25">
      <c r="A31" s="87"/>
      <c r="B31" s="90">
        <v>3</v>
      </c>
      <c r="C31" s="91">
        <v>2.5000000000000001E-3</v>
      </c>
      <c r="D31" s="91">
        <v>0.01</v>
      </c>
      <c r="E31" s="87"/>
      <c r="F31" s="87"/>
      <c r="G31" s="87"/>
      <c r="H31" s="87"/>
      <c r="I31" s="87"/>
      <c r="J31" s="87"/>
      <c r="K31" s="87"/>
      <c r="L31" s="87"/>
      <c r="M31" s="87"/>
      <c r="N31" s="87"/>
      <c r="O31" s="87"/>
      <c r="P31" s="69"/>
    </row>
    <row r="32" spans="1:16" ht="15.75" thickBot="1" x14ac:dyDescent="0.25">
      <c r="A32" s="87"/>
      <c r="B32" s="97">
        <v>4</v>
      </c>
      <c r="C32" s="98">
        <v>0.01</v>
      </c>
      <c r="D32" s="98">
        <v>7.0000000000000007E-2</v>
      </c>
      <c r="E32" s="87"/>
      <c r="F32" s="87"/>
      <c r="G32" s="87"/>
      <c r="H32" s="87"/>
      <c r="I32" s="87"/>
      <c r="J32" s="87"/>
      <c r="K32" s="87"/>
      <c r="L32" s="87"/>
      <c r="M32" s="87"/>
      <c r="N32" s="87"/>
      <c r="O32" s="87"/>
      <c r="P32" s="69"/>
    </row>
    <row r="33" spans="1:19" ht="15" thickBot="1" x14ac:dyDescent="0.25">
      <c r="A33" s="87"/>
      <c r="B33" s="90">
        <v>5</v>
      </c>
      <c r="C33" s="91">
        <v>7.0000000000000007E-2</v>
      </c>
      <c r="D33" s="91">
        <v>0.2</v>
      </c>
      <c r="E33" s="87"/>
      <c r="F33" s="87"/>
      <c r="G33" s="87"/>
      <c r="H33" s="87"/>
      <c r="I33" s="87"/>
      <c r="J33" s="87"/>
      <c r="K33" s="87"/>
      <c r="L33" s="87"/>
      <c r="M33" s="87"/>
      <c r="N33" s="87"/>
      <c r="O33" s="87"/>
      <c r="P33" s="69"/>
    </row>
    <row r="34" spans="1:19" ht="15" thickBot="1" x14ac:dyDescent="0.25">
      <c r="A34" s="87"/>
      <c r="B34" s="90">
        <v>6</v>
      </c>
      <c r="C34" s="91">
        <v>0.2</v>
      </c>
      <c r="D34" s="91">
        <v>1</v>
      </c>
      <c r="E34" s="87"/>
      <c r="F34" s="87"/>
      <c r="G34" s="87"/>
      <c r="H34" s="87"/>
      <c r="I34" s="87"/>
      <c r="J34" s="87"/>
      <c r="K34" s="87"/>
      <c r="L34" s="87"/>
      <c r="M34" s="87"/>
      <c r="N34" s="87"/>
      <c r="O34" s="87"/>
      <c r="P34" s="69"/>
    </row>
    <row r="35" spans="1:19" ht="15" x14ac:dyDescent="0.2">
      <c r="A35" s="99"/>
      <c r="B35" s="99"/>
      <c r="C35" s="99"/>
      <c r="D35" s="99"/>
      <c r="E35" s="99"/>
      <c r="F35" s="87"/>
      <c r="G35" s="87"/>
      <c r="H35" s="87"/>
      <c r="I35" s="87"/>
      <c r="J35" s="87"/>
      <c r="K35" s="87"/>
      <c r="L35" s="87"/>
      <c r="M35" s="87"/>
      <c r="N35" s="87"/>
      <c r="O35" s="87"/>
      <c r="P35" s="69"/>
    </row>
    <row r="36" spans="1:19" ht="15" x14ac:dyDescent="0.2">
      <c r="A36" s="99"/>
      <c r="B36" s="99"/>
      <c r="C36" s="99"/>
      <c r="D36" s="99"/>
      <c r="E36" s="99"/>
      <c r="F36" s="87"/>
      <c r="G36" s="87"/>
      <c r="H36" s="87"/>
      <c r="I36" s="87"/>
      <c r="J36" s="87"/>
      <c r="K36" s="87"/>
      <c r="L36" s="87"/>
      <c r="M36" s="87"/>
      <c r="N36" s="87"/>
      <c r="O36" s="87"/>
      <c r="P36" s="69"/>
    </row>
    <row r="37" spans="1:19" ht="15.75" thickBot="1" x14ac:dyDescent="0.3">
      <c r="A37" s="304" t="s">
        <v>572</v>
      </c>
      <c r="B37" s="304"/>
      <c r="C37" s="304"/>
      <c r="D37" s="304"/>
      <c r="E37" s="304"/>
      <c r="F37" s="304"/>
      <c r="G37" s="304"/>
      <c r="H37" s="304"/>
      <c r="I37" s="304"/>
      <c r="J37" s="304"/>
      <c r="K37" s="304"/>
      <c r="L37" s="304"/>
      <c r="M37" s="304"/>
      <c r="N37" s="304"/>
      <c r="O37" s="304"/>
      <c r="P37" s="69"/>
    </row>
    <row r="38" spans="1:19" ht="15.75" thickBot="1" x14ac:dyDescent="0.3">
      <c r="A38" s="100" t="s">
        <v>573</v>
      </c>
      <c r="B38" s="142">
        <v>2045</v>
      </c>
      <c r="C38" s="335" t="s">
        <v>574</v>
      </c>
      <c r="D38" s="336"/>
      <c r="E38" s="336"/>
      <c r="F38" s="336"/>
      <c r="G38" s="336"/>
      <c r="H38" s="336"/>
      <c r="I38" s="336"/>
      <c r="J38" s="336"/>
      <c r="K38" s="336"/>
      <c r="L38" s="336"/>
      <c r="M38" s="336"/>
      <c r="N38" s="336"/>
      <c r="O38" s="336"/>
      <c r="P38" s="69"/>
    </row>
    <row r="39" spans="1:19" ht="15.75" thickBot="1" x14ac:dyDescent="0.3">
      <c r="A39" s="304" t="s">
        <v>575</v>
      </c>
      <c r="B39" s="304"/>
      <c r="C39" s="304"/>
      <c r="D39" s="304"/>
      <c r="E39" s="304"/>
      <c r="F39" s="304"/>
      <c r="G39" s="304"/>
      <c r="H39" s="304"/>
      <c r="I39" s="304"/>
      <c r="J39" s="304"/>
      <c r="K39" s="304"/>
      <c r="L39" s="304"/>
      <c r="M39" s="304"/>
      <c r="N39" s="304"/>
      <c r="O39" s="304"/>
      <c r="P39" s="69"/>
    </row>
    <row r="40" spans="1:19" ht="15" customHeight="1" x14ac:dyDescent="0.2">
      <c r="A40" s="311" t="s">
        <v>576</v>
      </c>
      <c r="B40" s="342" t="s">
        <v>577</v>
      </c>
      <c r="C40" s="325"/>
      <c r="D40" s="343"/>
      <c r="E40" s="342" t="s">
        <v>578</v>
      </c>
      <c r="F40" s="325"/>
      <c r="G40" s="343"/>
      <c r="H40" s="342" t="s">
        <v>579</v>
      </c>
      <c r="I40" s="325"/>
      <c r="J40" s="343"/>
      <c r="K40" s="342" t="s">
        <v>580</v>
      </c>
      <c r="L40" s="325"/>
      <c r="M40" s="343"/>
      <c r="N40" s="87"/>
      <c r="O40" s="87"/>
      <c r="P40" s="69"/>
    </row>
    <row r="41" spans="1:19" ht="45" x14ac:dyDescent="0.2">
      <c r="A41" s="312"/>
      <c r="B41" s="101" t="s">
        <v>554</v>
      </c>
      <c r="C41" s="71" t="s">
        <v>555</v>
      </c>
      <c r="D41" s="102" t="s">
        <v>556</v>
      </c>
      <c r="E41" s="101" t="s">
        <v>554</v>
      </c>
      <c r="F41" s="71" t="s">
        <v>555</v>
      </c>
      <c r="G41" s="102" t="s">
        <v>556</v>
      </c>
      <c r="H41" s="101" t="s">
        <v>554</v>
      </c>
      <c r="I41" s="71" t="s">
        <v>555</v>
      </c>
      <c r="J41" s="102" t="s">
        <v>556</v>
      </c>
      <c r="K41" s="101" t="s">
        <v>554</v>
      </c>
      <c r="L41" s="71" t="s">
        <v>555</v>
      </c>
      <c r="M41" s="102" t="s">
        <v>556</v>
      </c>
      <c r="N41" s="87"/>
      <c r="O41" s="87"/>
      <c r="P41" s="69"/>
    </row>
    <row r="42" spans="1:19" x14ac:dyDescent="0.2">
      <c r="A42" s="103">
        <v>2024</v>
      </c>
      <c r="B42" s="104">
        <f>B16</f>
        <v>0.04</v>
      </c>
      <c r="C42" s="73">
        <f t="shared" ref="C42:D42" si="3">C16</f>
        <v>0.03</v>
      </c>
      <c r="D42" s="105">
        <f t="shared" si="3"/>
        <v>2.5000000000000001E-2</v>
      </c>
      <c r="E42" s="104">
        <f>B42</f>
        <v>0.04</v>
      </c>
      <c r="F42" s="73">
        <f t="shared" ref="F42:G42" si="4">C42</f>
        <v>0.03</v>
      </c>
      <c r="G42" s="105">
        <f t="shared" si="4"/>
        <v>2.5000000000000001E-2</v>
      </c>
      <c r="H42" s="104">
        <f>1-E42</f>
        <v>0.96</v>
      </c>
      <c r="I42" s="73">
        <f t="shared" ref="I42:J42" si="5">1-F42</f>
        <v>0.97</v>
      </c>
      <c r="J42" s="105">
        <f t="shared" si="5"/>
        <v>0.97499999999999998</v>
      </c>
      <c r="K42" s="106">
        <f>LN(E42/(1-E42))</f>
        <v>-3.1780538303479453</v>
      </c>
      <c r="L42" s="107">
        <f t="shared" ref="L42:M47" si="6">LN(F42/(1-F42))</f>
        <v>-3.4760986898352733</v>
      </c>
      <c r="M42" s="108">
        <f t="shared" si="6"/>
        <v>-3.6635616461296463</v>
      </c>
      <c r="N42" s="87"/>
      <c r="O42" s="87"/>
      <c r="P42" s="69"/>
      <c r="Q42" s="92"/>
      <c r="R42" s="92"/>
      <c r="S42" s="92"/>
    </row>
    <row r="43" spans="1:19" x14ac:dyDescent="0.2">
      <c r="A43" s="103">
        <v>2025</v>
      </c>
      <c r="B43" s="104">
        <f t="shared" ref="B43:D47" si="7">B17</f>
        <v>3.5000000000000003E-2</v>
      </c>
      <c r="C43" s="73">
        <f t="shared" si="7"/>
        <v>2.5000000000000001E-2</v>
      </c>
      <c r="D43" s="105">
        <f t="shared" si="7"/>
        <v>0.02</v>
      </c>
      <c r="E43" s="104">
        <f>B43/H42</f>
        <v>3.6458333333333336E-2</v>
      </c>
      <c r="F43" s="73">
        <f t="shared" ref="F43:G43" si="8">C43/I42</f>
        <v>2.5773195876288662E-2</v>
      </c>
      <c r="G43" s="105">
        <f t="shared" si="8"/>
        <v>2.0512820512820513E-2</v>
      </c>
      <c r="H43" s="104">
        <f>(1-E43)</f>
        <v>0.96354166666666663</v>
      </c>
      <c r="I43" s="73">
        <f t="shared" ref="I43:J46" si="9">(1-F43)</f>
        <v>0.97422680412371132</v>
      </c>
      <c r="J43" s="105">
        <f t="shared" si="9"/>
        <v>0.97948717948717945</v>
      </c>
      <c r="K43" s="106">
        <f t="shared" ref="K43:K47" si="10">LN(E43/(1-E43))</f>
        <v>-3.2744456760230114</v>
      </c>
      <c r="L43" s="107">
        <f t="shared" si="6"/>
        <v>-3.6323091026255421</v>
      </c>
      <c r="M43" s="108">
        <f t="shared" si="6"/>
        <v>-3.8659790669267391</v>
      </c>
      <c r="N43" s="87"/>
      <c r="O43" s="87"/>
      <c r="P43" s="69"/>
      <c r="Q43" s="92"/>
      <c r="R43" s="92"/>
      <c r="S43" s="92"/>
    </row>
    <row r="44" spans="1:19" x14ac:dyDescent="0.2">
      <c r="A44" s="103">
        <v>2026</v>
      </c>
      <c r="B44" s="104">
        <f t="shared" si="7"/>
        <v>0.03</v>
      </c>
      <c r="C44" s="73">
        <f t="shared" si="7"/>
        <v>0.02</v>
      </c>
      <c r="D44" s="105">
        <f t="shared" si="7"/>
        <v>2.5000000000000001E-2</v>
      </c>
      <c r="E44" s="104">
        <f>B44/PRODUCT(H$42:H43)</f>
        <v>3.2432432432432434E-2</v>
      </c>
      <c r="F44" s="73">
        <f>C44/PRODUCT(I$42:I43)</f>
        <v>2.1164021164021166E-2</v>
      </c>
      <c r="G44" s="105">
        <f>D44/PRODUCT(J$42:J43)</f>
        <v>2.6178010471204192E-2</v>
      </c>
      <c r="H44" s="104">
        <f>(1-E44)</f>
        <v>0.96756756756756757</v>
      </c>
      <c r="I44" s="73">
        <f t="shared" si="9"/>
        <v>0.97883597883597884</v>
      </c>
      <c r="J44" s="105">
        <f t="shared" si="9"/>
        <v>0.97382198952879584</v>
      </c>
      <c r="K44" s="106">
        <f t="shared" si="10"/>
        <v>-3.3956263366127</v>
      </c>
      <c r="L44" s="107">
        <f t="shared" si="6"/>
        <v>-3.8340614639584341</v>
      </c>
      <c r="M44" s="108">
        <f t="shared" si="6"/>
        <v>-3.6163087612791007</v>
      </c>
      <c r="N44" s="87"/>
      <c r="O44" s="87"/>
      <c r="P44" s="69"/>
      <c r="Q44" s="92"/>
      <c r="R44" s="92"/>
      <c r="S44" s="92"/>
    </row>
    <row r="45" spans="1:19" x14ac:dyDescent="0.2">
      <c r="A45" s="103">
        <v>2027</v>
      </c>
      <c r="B45" s="104">
        <f t="shared" si="7"/>
        <v>2.5000000000000001E-2</v>
      </c>
      <c r="C45" s="73">
        <f t="shared" si="7"/>
        <v>1.4999999999999999E-2</v>
      </c>
      <c r="D45" s="105">
        <f t="shared" si="7"/>
        <v>0.01</v>
      </c>
      <c r="E45" s="104">
        <f>B45/PRODUCT(H$42:H44)</f>
        <v>2.7932960893854754E-2</v>
      </c>
      <c r="F45" s="73">
        <f>C45/PRODUCT(I$42:I44)</f>
        <v>1.6216216216216217E-2</v>
      </c>
      <c r="G45" s="105">
        <f>D45/PRODUCT(J$42:J44)</f>
        <v>1.0752688172043012E-2</v>
      </c>
      <c r="H45" s="104">
        <f>(1-E45)</f>
        <v>0.97206703910614523</v>
      </c>
      <c r="I45" s="73">
        <f t="shared" si="9"/>
        <v>0.98378378378378373</v>
      </c>
      <c r="J45" s="105">
        <f t="shared" si="9"/>
        <v>0.989247311827957</v>
      </c>
      <c r="K45" s="106">
        <f t="shared" si="10"/>
        <v>-3.5496173867804286</v>
      </c>
      <c r="L45" s="107">
        <f t="shared" si="6"/>
        <v>-4.105394398408686</v>
      </c>
      <c r="M45" s="108">
        <f t="shared" si="6"/>
        <v>-4.5217885770490405</v>
      </c>
      <c r="N45" s="87"/>
      <c r="O45" s="87"/>
      <c r="P45" s="69"/>
      <c r="Q45" s="92"/>
      <c r="R45" s="92"/>
      <c r="S45" s="92"/>
    </row>
    <row r="46" spans="1:19" x14ac:dyDescent="0.2">
      <c r="A46" s="103">
        <v>2028</v>
      </c>
      <c r="B46" s="104">
        <f t="shared" si="7"/>
        <v>0.02</v>
      </c>
      <c r="C46" s="73">
        <f t="shared" si="7"/>
        <v>0.01</v>
      </c>
      <c r="D46" s="105">
        <f t="shared" si="7"/>
        <v>5.0000000000000001E-3</v>
      </c>
      <c r="E46" s="104">
        <f>B46/PRODUCT(H$42:H45)</f>
        <v>2.298850574712644E-2</v>
      </c>
      <c r="F46" s="73">
        <f>C46/PRODUCT(I$42:I45)</f>
        <v>1.098901098901099E-2</v>
      </c>
      <c r="G46" s="105">
        <f>D46/PRODUCT(J$42:J45)</f>
        <v>5.4347826086956529E-3</v>
      </c>
      <c r="H46" s="104">
        <f>(1-E46)</f>
        <v>0.97701149425287359</v>
      </c>
      <c r="I46" s="73">
        <f t="shared" si="9"/>
        <v>0.98901098901098905</v>
      </c>
      <c r="J46" s="105">
        <f t="shared" si="9"/>
        <v>0.99456521739130432</v>
      </c>
      <c r="K46" s="106">
        <f t="shared" si="10"/>
        <v>-3.7495040759303708</v>
      </c>
      <c r="L46" s="107">
        <f t="shared" si="6"/>
        <v>-4.499809670330265</v>
      </c>
      <c r="M46" s="108">
        <f t="shared" si="6"/>
        <v>-5.2094861528414205</v>
      </c>
      <c r="N46" s="87"/>
      <c r="O46" s="87"/>
      <c r="P46" s="69"/>
      <c r="Q46" s="92"/>
      <c r="R46" s="92"/>
      <c r="S46" s="92"/>
    </row>
    <row r="47" spans="1:19" ht="15" thickBot="1" x14ac:dyDescent="0.25">
      <c r="A47" s="103">
        <v>2029</v>
      </c>
      <c r="B47" s="109">
        <f t="shared" si="7"/>
        <v>1.4999999999999999E-2</v>
      </c>
      <c r="C47" s="110">
        <f t="shared" si="7"/>
        <v>5.0000000000000001E-3</v>
      </c>
      <c r="D47" s="111">
        <f t="shared" si="7"/>
        <v>2.5000000000000001E-3</v>
      </c>
      <c r="E47" s="109">
        <f>B47/PRODUCT(H$42:H46)</f>
        <v>1.7647058823529415E-2</v>
      </c>
      <c r="F47" s="110">
        <f>C47/PRODUCT(I$42:I46)</f>
        <v>5.5555555555555566E-3</v>
      </c>
      <c r="G47" s="111">
        <f>D47/PRODUCT(J$42:J46)</f>
        <v>2.7322404371584704E-3</v>
      </c>
      <c r="H47" s="109" t="s">
        <v>475</v>
      </c>
      <c r="I47" s="110" t="s">
        <v>475</v>
      </c>
      <c r="J47" s="111" t="s">
        <v>475</v>
      </c>
      <c r="K47" s="112">
        <f t="shared" si="10"/>
        <v>-4.0193815237486454</v>
      </c>
      <c r="L47" s="113">
        <f t="shared" si="6"/>
        <v>-5.1873858058407549</v>
      </c>
      <c r="M47" s="114">
        <f t="shared" si="6"/>
        <v>-5.8998973535824915</v>
      </c>
      <c r="N47" s="87"/>
      <c r="O47" s="87"/>
      <c r="P47" s="69"/>
      <c r="Q47" s="92"/>
      <c r="R47" s="92"/>
      <c r="S47" s="92"/>
    </row>
    <row r="48" spans="1:19" ht="15.75" thickBot="1" x14ac:dyDescent="0.3">
      <c r="A48" s="304" t="s">
        <v>581</v>
      </c>
      <c r="B48" s="304"/>
      <c r="C48" s="304"/>
      <c r="D48" s="304"/>
      <c r="E48" s="304"/>
      <c r="F48" s="304"/>
      <c r="G48" s="304"/>
      <c r="H48" s="304"/>
      <c r="I48" s="304"/>
      <c r="J48" s="304"/>
      <c r="K48" s="304"/>
      <c r="L48" s="304"/>
      <c r="M48" s="304"/>
      <c r="N48" s="304"/>
      <c r="O48" s="304"/>
      <c r="P48" s="69"/>
    </row>
    <row r="49" spans="1:16" ht="50.25" customHeight="1" x14ac:dyDescent="0.2">
      <c r="A49" s="311" t="s">
        <v>582</v>
      </c>
      <c r="B49" s="311" t="s">
        <v>583</v>
      </c>
      <c r="C49" s="350"/>
      <c r="D49" s="350"/>
      <c r="E49" s="351" t="s">
        <v>584</v>
      </c>
      <c r="F49" s="352"/>
      <c r="G49" s="353"/>
      <c r="H49" s="351" t="s">
        <v>585</v>
      </c>
      <c r="I49" s="352"/>
      <c r="J49" s="353"/>
      <c r="K49" s="342" t="s">
        <v>586</v>
      </c>
      <c r="L49" s="325"/>
      <c r="M49" s="343"/>
      <c r="N49" s="87"/>
      <c r="O49" s="87"/>
      <c r="P49" s="69"/>
    </row>
    <row r="50" spans="1:16" ht="30" x14ac:dyDescent="0.2">
      <c r="A50" s="349"/>
      <c r="B50" s="312"/>
      <c r="C50" s="309"/>
      <c r="D50" s="309"/>
      <c r="E50" s="101" t="s">
        <v>554</v>
      </c>
      <c r="F50" s="71" t="s">
        <v>555</v>
      </c>
      <c r="G50" s="102" t="s">
        <v>556</v>
      </c>
      <c r="H50" s="101" t="s">
        <v>554</v>
      </c>
      <c r="I50" s="71" t="s">
        <v>555</v>
      </c>
      <c r="J50" s="102" t="s">
        <v>556</v>
      </c>
      <c r="K50" s="101" t="s">
        <v>554</v>
      </c>
      <c r="L50" s="71" t="s">
        <v>555</v>
      </c>
      <c r="M50" s="102" t="s">
        <v>556</v>
      </c>
      <c r="N50" s="87"/>
      <c r="O50" s="87"/>
      <c r="P50" s="69"/>
    </row>
    <row r="51" spans="1:16" x14ac:dyDescent="0.2">
      <c r="A51" s="103">
        <f>$B$38+1</f>
        <v>2046</v>
      </c>
      <c r="B51" s="115">
        <f>IFERROR(VLOOKUP(A51,$A$84:$G$104,5,0), VLOOKUP(2052,$A$84:$G$104,5,0))</f>
        <v>7.6043052102907793E-2</v>
      </c>
      <c r="C51" s="116"/>
      <c r="D51" s="116"/>
      <c r="E51" s="104">
        <f t="shared" ref="E51:G56" si="11">1/(1+EXP(-K42-$B51))</f>
        <v>4.3024388468198518E-2</v>
      </c>
      <c r="F51" s="73">
        <f t="shared" si="11"/>
        <v>3.2293725927265954E-2</v>
      </c>
      <c r="G51" s="105">
        <f t="shared" si="11"/>
        <v>2.692204854776788E-2</v>
      </c>
      <c r="H51" s="104">
        <f>(1-E51)</f>
        <v>0.95697561153180144</v>
      </c>
      <c r="I51" s="104">
        <f t="shared" ref="I51:J56" si="12">(1-F51)</f>
        <v>0.96770627407273402</v>
      </c>
      <c r="J51" s="117">
        <f t="shared" si="12"/>
        <v>0.97307795145223208</v>
      </c>
      <c r="K51" s="104">
        <f>E51</f>
        <v>4.3024388468198518E-2</v>
      </c>
      <c r="L51" s="104">
        <f t="shared" ref="L51:M51" si="13">F51</f>
        <v>3.2293725927265954E-2</v>
      </c>
      <c r="M51" s="117">
        <f t="shared" si="13"/>
        <v>2.692204854776788E-2</v>
      </c>
      <c r="N51" s="87"/>
      <c r="O51" s="87"/>
      <c r="P51" s="69"/>
    </row>
    <row r="52" spans="1:16" x14ac:dyDescent="0.2">
      <c r="A52" s="103">
        <f>A51+1</f>
        <v>2047</v>
      </c>
      <c r="B52" s="115">
        <f>IFERROR(VLOOKUP(A52,$A$84:$G$104,5,0), VLOOKUP(2052,$A$84:$G$104,5,0))</f>
        <v>7.8577820506338047E-2</v>
      </c>
      <c r="C52" s="116"/>
      <c r="D52" s="116"/>
      <c r="E52" s="104">
        <f t="shared" si="11"/>
        <v>3.932151915426E-2</v>
      </c>
      <c r="F52" s="73">
        <f t="shared" si="11"/>
        <v>2.7821474152645582E-2</v>
      </c>
      <c r="G52" s="105">
        <f t="shared" si="11"/>
        <v>2.2152546010642822E-2</v>
      </c>
      <c r="H52" s="104">
        <f t="shared" ref="H52:H56" si="14">(1-E52)</f>
        <v>0.96067848084574003</v>
      </c>
      <c r="I52" s="104">
        <f t="shared" si="12"/>
        <v>0.97217852584735442</v>
      </c>
      <c r="J52" s="117">
        <f t="shared" si="12"/>
        <v>0.97784745398935713</v>
      </c>
      <c r="K52" s="104">
        <f>E52*PRODUCT(H$51:H51)</f>
        <v>3.762973483900741E-2</v>
      </c>
      <c r="L52" s="104">
        <f>F52*PRODUCT(I$51:I51)</f>
        <v>2.6923015091467533E-2</v>
      </c>
      <c r="M52" s="117">
        <f>G52*PRODUCT(J$51:J51)</f>
        <v>2.1556154091487634E-2</v>
      </c>
      <c r="N52" s="87"/>
      <c r="O52" s="87"/>
      <c r="P52" s="69"/>
    </row>
    <row r="53" spans="1:16" x14ac:dyDescent="0.2">
      <c r="A53" s="103">
        <f t="shared" ref="A53:A56" si="15">A52+1</f>
        <v>2048</v>
      </c>
      <c r="B53" s="115">
        <f>IFERROR(VLOOKUP(A53,$A$84:$G$104,5,0), VLOOKUP(2052,$A$84:$G$104,5,0))</f>
        <v>8.1197081189882656E-2</v>
      </c>
      <c r="C53" s="116"/>
      <c r="D53" s="116"/>
      <c r="E53" s="104">
        <f t="shared" si="11"/>
        <v>3.5079484593191643E-2</v>
      </c>
      <c r="F53" s="73">
        <f t="shared" si="11"/>
        <v>2.291315399271893E-2</v>
      </c>
      <c r="G53" s="105">
        <f t="shared" si="11"/>
        <v>2.8329538828962032E-2</v>
      </c>
      <c r="H53" s="104">
        <f t="shared" si="14"/>
        <v>0.96492051540680834</v>
      </c>
      <c r="I53" s="104">
        <f t="shared" si="12"/>
        <v>0.97708684600728102</v>
      </c>
      <c r="J53" s="117">
        <f t="shared" si="12"/>
        <v>0.97167046117103795</v>
      </c>
      <c r="K53" s="104">
        <f>E53*PRODUCT(H$51:H52)</f>
        <v>3.2250179517259135E-2</v>
      </c>
      <c r="L53" s="104">
        <f>F53*PRODUCT(I$51:I52)</f>
        <v>2.1556311686809732E-2</v>
      </c>
      <c r="M53" s="117">
        <f>G53*PRODUCT(J$51:J52)</f>
        <v>2.6956173704934951E-2</v>
      </c>
      <c r="N53" s="87"/>
      <c r="O53" s="87"/>
      <c r="P53" s="69"/>
    </row>
    <row r="54" spans="1:16" x14ac:dyDescent="0.2">
      <c r="A54" s="103">
        <f t="shared" si="15"/>
        <v>2049</v>
      </c>
      <c r="B54" s="115">
        <f>IFERROR(VLOOKUP(A54,$A$84:$G$104,5,0), VLOOKUP(2052,$A$84:$G$104,5,0))</f>
        <v>8.390365056287874E-2</v>
      </c>
      <c r="C54" s="116"/>
      <c r="D54" s="116"/>
      <c r="E54" s="104">
        <f t="shared" si="11"/>
        <v>3.0303681669435211E-2</v>
      </c>
      <c r="F54" s="73">
        <f t="shared" si="11"/>
        <v>1.7610531249956218E-2</v>
      </c>
      <c r="G54" s="105">
        <f t="shared" si="11"/>
        <v>1.1682812674037257E-2</v>
      </c>
      <c r="H54" s="104">
        <f t="shared" si="14"/>
        <v>0.9696963183305648</v>
      </c>
      <c r="I54" s="104">
        <f t="shared" si="12"/>
        <v>0.98238946875004374</v>
      </c>
      <c r="J54" s="117">
        <f t="shared" si="12"/>
        <v>0.98831718732596274</v>
      </c>
      <c r="K54" s="104">
        <f>E54*PRODUCT(H$51:H53)</f>
        <v>2.6882265617533107E-2</v>
      </c>
      <c r="L54" s="104">
        <f>F54*PRODUCT(I$51:I53)</f>
        <v>1.6188074881130887E-2</v>
      </c>
      <c r="M54" s="117">
        <f>G54*PRODUCT(J$51:J53)</f>
        <v>1.0801526986025252E-2</v>
      </c>
      <c r="N54" s="87"/>
      <c r="O54" s="87"/>
      <c r="P54" s="69"/>
    </row>
    <row r="55" spans="1:16" x14ac:dyDescent="0.2">
      <c r="A55" s="103">
        <f t="shared" si="15"/>
        <v>2050</v>
      </c>
      <c r="B55" s="115">
        <f>IFERROR(VLOOKUP(A55,$A$84:$G$104,5,0), VLOOKUP(2052,$A$84:$G$104,5,0))</f>
        <v>8.6700438914974698E-2</v>
      </c>
      <c r="C55" s="116"/>
      <c r="D55" s="116"/>
      <c r="E55" s="104">
        <f t="shared" si="11"/>
        <v>2.5018483126204458E-2</v>
      </c>
      <c r="F55" s="73">
        <f t="shared" si="11"/>
        <v>1.1972369249680511E-2</v>
      </c>
      <c r="G55" s="105">
        <f t="shared" si="11"/>
        <v>5.9240945303809054E-3</v>
      </c>
      <c r="H55" s="104">
        <f t="shared" si="14"/>
        <v>0.97498151687379553</v>
      </c>
      <c r="I55" s="104">
        <f t="shared" si="12"/>
        <v>0.98802763075031952</v>
      </c>
      <c r="J55" s="117">
        <f t="shared" si="12"/>
        <v>0.9940759054696191</v>
      </c>
      <c r="K55" s="104">
        <f>E55*PRODUCT(H$51:H54)</f>
        <v>2.1521235222368301E-2</v>
      </c>
      <c r="L55" s="104">
        <f>F55*PRODUCT(I$51:I54)</f>
        <v>1.0811514827347463E-2</v>
      </c>
      <c r="M55" s="117">
        <f>G55*PRODUCT(J$51:J54)</f>
        <v>5.4132248871399174E-3</v>
      </c>
      <c r="N55" s="87"/>
      <c r="O55" s="87"/>
      <c r="P55" s="69"/>
    </row>
    <row r="56" spans="1:16" ht="15" thickBot="1" x14ac:dyDescent="0.25">
      <c r="A56" s="103">
        <f t="shared" si="15"/>
        <v>2051</v>
      </c>
      <c r="B56" s="115">
        <f>IFERROR(VLOOKUP(A56,$A$84:$G$104,5,0), VLOOKUP(2050,$A$84:$G$104,5,0))</f>
        <v>8.6700438914974698E-2</v>
      </c>
      <c r="C56" s="116"/>
      <c r="D56" s="116"/>
      <c r="E56" s="109">
        <f t="shared" si="11"/>
        <v>1.921464122812017E-2</v>
      </c>
      <c r="F56" s="110">
        <f t="shared" si="11"/>
        <v>6.0556748687052263E-3</v>
      </c>
      <c r="G56" s="111">
        <f t="shared" si="11"/>
        <v>2.978962114895449E-3</v>
      </c>
      <c r="H56" s="109">
        <f t="shared" si="14"/>
        <v>0.98078535877187978</v>
      </c>
      <c r="I56" s="109">
        <f t="shared" si="12"/>
        <v>0.99394432513129483</v>
      </c>
      <c r="J56" s="118">
        <f t="shared" si="12"/>
        <v>0.99702103788510454</v>
      </c>
      <c r="K56" s="109">
        <f>E56*PRODUCT(H$51:H55)</f>
        <v>1.6115169653413319E-2</v>
      </c>
      <c r="L56" s="109">
        <f>F56*PRODUCT(I$51:I55)</f>
        <v>5.4030387865046797E-3</v>
      </c>
      <c r="M56" s="118">
        <f>G56*PRODUCT(J$51:J55)</f>
        <v>2.7059428340727508E-3</v>
      </c>
      <c r="N56" s="87"/>
      <c r="O56" s="87"/>
      <c r="P56" s="69"/>
    </row>
    <row r="57" spans="1:16" ht="15" x14ac:dyDescent="0.2">
      <c r="A57" s="99"/>
      <c r="B57" s="99"/>
      <c r="C57" s="99"/>
      <c r="D57" s="99"/>
      <c r="E57" s="99"/>
      <c r="F57" s="87"/>
      <c r="G57" s="87"/>
      <c r="H57" s="87"/>
      <c r="I57" s="87"/>
      <c r="J57" s="87"/>
      <c r="K57" s="87"/>
      <c r="L57" s="87"/>
      <c r="M57" s="87"/>
      <c r="N57" s="87"/>
      <c r="O57" s="87"/>
      <c r="P57" s="69"/>
    </row>
    <row r="58" spans="1:16" ht="15" x14ac:dyDescent="0.25">
      <c r="A58" s="304" t="s">
        <v>587</v>
      </c>
      <c r="B58" s="304"/>
      <c r="C58" s="304"/>
      <c r="D58" s="304"/>
      <c r="E58" s="304"/>
      <c r="F58" s="304"/>
      <c r="G58" s="304"/>
      <c r="H58" s="304"/>
      <c r="I58" s="304"/>
      <c r="J58" s="304"/>
      <c r="K58" s="304"/>
      <c r="L58" s="304"/>
      <c r="M58" s="304"/>
      <c r="N58" s="304"/>
      <c r="O58" s="304"/>
      <c r="P58" s="69"/>
    </row>
    <row r="59" spans="1:16" ht="65.45" customHeight="1" x14ac:dyDescent="0.2">
      <c r="A59" s="303" t="s">
        <v>588</v>
      </c>
      <c r="B59" s="303"/>
      <c r="C59" s="303"/>
      <c r="D59" s="303"/>
      <c r="E59" s="303"/>
      <c r="F59" s="303"/>
      <c r="G59" s="303"/>
      <c r="H59" s="303"/>
      <c r="I59" s="303"/>
      <c r="J59" s="303"/>
      <c r="K59" s="303"/>
      <c r="L59" s="303"/>
      <c r="M59" s="303"/>
      <c r="N59" s="303"/>
      <c r="O59" s="303"/>
      <c r="P59" s="69"/>
    </row>
    <row r="60" spans="1:16" ht="15" customHeight="1" x14ac:dyDescent="0.2">
      <c r="A60" s="318" t="s">
        <v>589</v>
      </c>
      <c r="B60" s="319" t="s">
        <v>590</v>
      </c>
      <c r="C60" s="320"/>
      <c r="D60" s="321"/>
      <c r="E60" s="319" t="s">
        <v>591</v>
      </c>
      <c r="F60" s="320"/>
      <c r="G60" s="321"/>
      <c r="H60" s="322" t="s">
        <v>548</v>
      </c>
      <c r="I60" s="312" t="s">
        <v>552</v>
      </c>
      <c r="J60" s="309"/>
      <c r="K60" s="310"/>
      <c r="L60" s="339" t="s">
        <v>553</v>
      </c>
      <c r="M60" s="87"/>
      <c r="N60" s="87"/>
      <c r="O60" s="87"/>
      <c r="P60" s="69"/>
    </row>
    <row r="61" spans="1:16" x14ac:dyDescent="0.2">
      <c r="A61" s="337"/>
      <c r="B61" s="318" t="s">
        <v>554</v>
      </c>
      <c r="C61" s="318" t="s">
        <v>569</v>
      </c>
      <c r="D61" s="318" t="s">
        <v>556</v>
      </c>
      <c r="E61" s="318" t="s">
        <v>554</v>
      </c>
      <c r="F61" s="318" t="s">
        <v>569</v>
      </c>
      <c r="G61" s="318" t="s">
        <v>556</v>
      </c>
      <c r="H61" s="338"/>
      <c r="I61" s="318" t="s">
        <v>554</v>
      </c>
      <c r="J61" s="318" t="s">
        <v>555</v>
      </c>
      <c r="K61" s="318" t="s">
        <v>556</v>
      </c>
      <c r="L61" s="340"/>
      <c r="M61" s="87"/>
      <c r="N61" s="87"/>
      <c r="O61" s="87"/>
      <c r="P61" s="69"/>
    </row>
    <row r="62" spans="1:16" x14ac:dyDescent="0.2">
      <c r="A62" s="307"/>
      <c r="B62" s="354"/>
      <c r="C62" s="354"/>
      <c r="D62" s="354"/>
      <c r="E62" s="354"/>
      <c r="F62" s="354"/>
      <c r="G62" s="354"/>
      <c r="H62" s="323"/>
      <c r="I62" s="354"/>
      <c r="J62" s="354"/>
      <c r="K62" s="354"/>
      <c r="L62" s="341"/>
      <c r="M62" s="87"/>
      <c r="N62" s="87"/>
      <c r="O62" s="87"/>
      <c r="P62" s="69"/>
    </row>
    <row r="63" spans="1:16" x14ac:dyDescent="0.2">
      <c r="A63" s="103">
        <f t="shared" ref="A63:A68" si="16">$B$38+J16</f>
        <v>2046</v>
      </c>
      <c r="B63" s="104">
        <f>K51</f>
        <v>4.3024388468198518E-2</v>
      </c>
      <c r="C63" s="73">
        <f t="shared" ref="B63:D68" si="17">L51</f>
        <v>3.2293725927265954E-2</v>
      </c>
      <c r="D63" s="105">
        <f t="shared" si="17"/>
        <v>2.692204854776788E-2</v>
      </c>
      <c r="E63" s="104">
        <f t="shared" ref="E63:G68" si="18">_xlfn.NORM.DIST(_xlfn.NORM.INV(B63,0,1)-_xlfn.NORM.INV(B16,0,1)+_xlfn.NORM.INV(B16*$E16,0,1),0,1,1)/B63</f>
        <v>0.8024154660853956</v>
      </c>
      <c r="F63" s="73">
        <f t="shared" si="18"/>
        <v>0.80222662139510059</v>
      </c>
      <c r="G63" s="105">
        <f t="shared" si="18"/>
        <v>0.80211970725594894</v>
      </c>
      <c r="H63" s="119">
        <f t="shared" ref="H63:H68" si="19">F16</f>
        <v>3000000</v>
      </c>
      <c r="I63" s="120">
        <f t="shared" ref="I63:K68" si="20">B63*E63*$H63</f>
        <v>103570.3041772459</v>
      </c>
      <c r="J63" s="121">
        <f t="shared" si="20"/>
        <v>77720.659928669789</v>
      </c>
      <c r="K63" s="121">
        <f t="shared" si="20"/>
        <v>64784.117099598057</v>
      </c>
      <c r="L63" s="122">
        <v>0.1</v>
      </c>
      <c r="M63" s="87"/>
      <c r="N63" s="87"/>
      <c r="O63" s="87"/>
      <c r="P63" s="69"/>
    </row>
    <row r="64" spans="1:16" x14ac:dyDescent="0.2">
      <c r="A64" s="103">
        <f t="shared" si="16"/>
        <v>2047</v>
      </c>
      <c r="B64" s="104">
        <f t="shared" si="17"/>
        <v>3.762973483900741E-2</v>
      </c>
      <c r="C64" s="73">
        <f t="shared" si="17"/>
        <v>2.6923015091467533E-2</v>
      </c>
      <c r="D64" s="105">
        <f t="shared" si="17"/>
        <v>2.1556154091487634E-2</v>
      </c>
      <c r="E64" s="104">
        <f t="shared" si="18"/>
        <v>0.70318745823783868</v>
      </c>
      <c r="F64" s="73">
        <f t="shared" si="18"/>
        <v>0.70294373373760122</v>
      </c>
      <c r="G64" s="105">
        <f t="shared" si="18"/>
        <v>0.70279540653294537</v>
      </c>
      <c r="H64" s="119">
        <f t="shared" si="19"/>
        <v>2500000</v>
      </c>
      <c r="I64" s="123">
        <f t="shared" si="20"/>
        <v>66151.893989013668</v>
      </c>
      <c r="J64" s="121">
        <f t="shared" si="20"/>
        <v>47313.411879674932</v>
      </c>
      <c r="K64" s="121">
        <f t="shared" si="20"/>
        <v>37873.915195034664</v>
      </c>
      <c r="L64" s="122">
        <v>0.1</v>
      </c>
      <c r="M64" s="87"/>
      <c r="N64" s="87"/>
      <c r="O64" s="87"/>
      <c r="P64" s="69"/>
    </row>
    <row r="65" spans="1:18" x14ac:dyDescent="0.2">
      <c r="A65" s="103">
        <f t="shared" si="16"/>
        <v>2048</v>
      </c>
      <c r="B65" s="104">
        <f t="shared" si="17"/>
        <v>3.2250179517259135E-2</v>
      </c>
      <c r="C65" s="73">
        <f t="shared" si="17"/>
        <v>2.1556311686809732E-2</v>
      </c>
      <c r="D65" s="105">
        <f t="shared" si="17"/>
        <v>2.6956173704934951E-2</v>
      </c>
      <c r="E65" s="104">
        <f t="shared" si="18"/>
        <v>0.60368985689399035</v>
      </c>
      <c r="F65" s="73">
        <f t="shared" si="18"/>
        <v>0.60340430722276228</v>
      </c>
      <c r="G65" s="105">
        <f t="shared" si="18"/>
        <v>0.60364308036677872</v>
      </c>
      <c r="H65" s="119">
        <f t="shared" si="19"/>
        <v>2000000</v>
      </c>
      <c r="I65" s="123">
        <f t="shared" si="20"/>
        <v>38938.212515159328</v>
      </c>
      <c r="J65" s="121">
        <f t="shared" si="20"/>
        <v>26014.342639314724</v>
      </c>
      <c r="K65" s="121">
        <f t="shared" si="20"/>
        <v>32543.815460297788</v>
      </c>
      <c r="L65" s="122">
        <v>0.1</v>
      </c>
      <c r="M65" s="87"/>
      <c r="N65" s="87"/>
      <c r="O65" s="87"/>
      <c r="P65" s="69"/>
    </row>
    <row r="66" spans="1:18" x14ac:dyDescent="0.2">
      <c r="A66" s="103">
        <f t="shared" si="16"/>
        <v>2049</v>
      </c>
      <c r="B66" s="104">
        <f t="shared" si="17"/>
        <v>2.6882265617533107E-2</v>
      </c>
      <c r="C66" s="73">
        <f t="shared" si="17"/>
        <v>1.6188074881130887E-2</v>
      </c>
      <c r="D66" s="105">
        <f t="shared" si="17"/>
        <v>1.0801526986025252E-2</v>
      </c>
      <c r="E66" s="104">
        <f t="shared" si="18"/>
        <v>0.50392948141722071</v>
      </c>
      <c r="F66" s="73">
        <f t="shared" si="18"/>
        <v>0.50360007235103421</v>
      </c>
      <c r="G66" s="105">
        <f t="shared" si="18"/>
        <v>0.50330436611427865</v>
      </c>
      <c r="H66" s="119">
        <f t="shared" si="19"/>
        <v>1500000</v>
      </c>
      <c r="I66" s="123">
        <f t="shared" si="20"/>
        <v>20320.149257945162</v>
      </c>
      <c r="J66" s="121">
        <f t="shared" si="20"/>
        <v>12228.473522042212</v>
      </c>
      <c r="K66" s="121">
        <f t="shared" si="20"/>
        <v>8154.6835391515706</v>
      </c>
      <c r="L66" s="122">
        <v>0.1</v>
      </c>
      <c r="M66" s="87"/>
      <c r="N66" s="87"/>
      <c r="O66" s="87"/>
      <c r="P66" s="69"/>
    </row>
    <row r="67" spans="1:18" x14ac:dyDescent="0.2">
      <c r="A67" s="103">
        <f t="shared" si="16"/>
        <v>2050</v>
      </c>
      <c r="B67" s="104">
        <f t="shared" si="17"/>
        <v>2.1521235222368301E-2</v>
      </c>
      <c r="C67" s="73">
        <f t="shared" si="17"/>
        <v>1.0811514827347463E-2</v>
      </c>
      <c r="D67" s="105">
        <f t="shared" si="17"/>
        <v>5.4132248871399174E-3</v>
      </c>
      <c r="E67" s="104">
        <f t="shared" si="18"/>
        <v>0.50373024581098125</v>
      </c>
      <c r="F67" s="73">
        <f t="shared" si="18"/>
        <v>0.50334427926670711</v>
      </c>
      <c r="G67" s="105">
        <f t="shared" si="18"/>
        <v>0.50293582383207014</v>
      </c>
      <c r="H67" s="119">
        <f t="shared" si="19"/>
        <v>1000000</v>
      </c>
      <c r="I67" s="123">
        <f t="shared" si="20"/>
        <v>10840.897108719531</v>
      </c>
      <c r="J67" s="121">
        <f t="shared" si="20"/>
        <v>5441.9141385525263</v>
      </c>
      <c r="K67" s="121">
        <f t="shared" si="20"/>
        <v>2722.5047182019794</v>
      </c>
      <c r="L67" s="122">
        <v>0.1</v>
      </c>
      <c r="M67" s="87"/>
      <c r="N67" s="87"/>
      <c r="O67" s="87"/>
      <c r="P67" s="69"/>
    </row>
    <row r="68" spans="1:18" ht="15" thickBot="1" x14ac:dyDescent="0.25">
      <c r="A68" s="103">
        <f t="shared" si="16"/>
        <v>2051</v>
      </c>
      <c r="B68" s="109">
        <f t="shared" si="17"/>
        <v>1.6115169653413319E-2</v>
      </c>
      <c r="C68" s="110">
        <f t="shared" si="17"/>
        <v>5.4030387865046797E-3</v>
      </c>
      <c r="D68" s="111">
        <f t="shared" si="17"/>
        <v>2.7059428340727508E-3</v>
      </c>
      <c r="E68" s="109">
        <f t="shared" si="18"/>
        <v>0.50338524155975006</v>
      </c>
      <c r="F68" s="110">
        <f t="shared" si="18"/>
        <v>0.50286572911274663</v>
      </c>
      <c r="G68" s="111">
        <f t="shared" si="18"/>
        <v>0.50257078277094069</v>
      </c>
      <c r="H68" s="119">
        <f t="shared" si="19"/>
        <v>500000</v>
      </c>
      <c r="I68" s="124">
        <f t="shared" si="20"/>
        <v>4056.0692843799084</v>
      </c>
      <c r="J68" s="121">
        <f t="shared" si="20"/>
        <v>1358.5015194000628</v>
      </c>
      <c r="K68" s="121">
        <f t="shared" si="20"/>
        <v>679.96390412667995</v>
      </c>
      <c r="L68" s="122">
        <v>0.1</v>
      </c>
      <c r="M68" s="87"/>
      <c r="N68" s="87"/>
      <c r="O68" s="87"/>
      <c r="P68" s="69"/>
    </row>
    <row r="69" spans="1:18" ht="60.75" thickBot="1" x14ac:dyDescent="0.3">
      <c r="A69" s="345"/>
      <c r="B69" s="125"/>
      <c r="C69" s="126"/>
      <c r="D69" s="126"/>
      <c r="E69" s="126"/>
      <c r="F69" s="126"/>
      <c r="G69" s="126"/>
      <c r="H69" s="126"/>
      <c r="I69" s="82" t="s">
        <v>558</v>
      </c>
      <c r="J69" s="71" t="s">
        <v>559</v>
      </c>
      <c r="K69" s="71" t="s">
        <v>560</v>
      </c>
      <c r="L69" s="127" t="s">
        <v>592</v>
      </c>
      <c r="M69" s="87"/>
      <c r="N69" s="87"/>
      <c r="O69" s="87"/>
      <c r="P69" s="69"/>
    </row>
    <row r="70" spans="1:18" ht="15" x14ac:dyDescent="0.25">
      <c r="A70" s="346"/>
      <c r="B70" s="126"/>
      <c r="C70" s="126"/>
      <c r="D70" s="315" t="s">
        <v>562</v>
      </c>
      <c r="E70" s="315"/>
      <c r="F70" s="315"/>
      <c r="G70" s="315"/>
      <c r="H70" s="315"/>
      <c r="I70" s="121">
        <f>SUMPRODUCT(I63:I68,$K16:$K21)</f>
        <v>200980.48903400631</v>
      </c>
      <c r="J70" s="121">
        <f>SUMPRODUCT(J63:J68,$K16:$K21)</f>
        <v>141800.15051198396</v>
      </c>
      <c r="K70" s="121">
        <f>SUMPRODUCT(K63:K68,$K16:$K21)</f>
        <v>122290.10021179203</v>
      </c>
      <c r="L70" s="128"/>
      <c r="M70" s="87"/>
      <c r="N70" s="87"/>
      <c r="O70" s="87"/>
      <c r="P70" s="69"/>
    </row>
    <row r="71" spans="1:18" ht="15.75" thickBot="1" x14ac:dyDescent="0.3">
      <c r="A71" s="346"/>
      <c r="B71" s="126"/>
      <c r="C71" s="126"/>
      <c r="D71" s="84"/>
      <c r="E71" s="84"/>
      <c r="F71" s="84"/>
      <c r="G71" s="84"/>
      <c r="H71" s="84" t="s">
        <v>563</v>
      </c>
      <c r="I71" s="129">
        <f>L24</f>
        <v>0.6</v>
      </c>
      <c r="J71" s="129">
        <f>M24</f>
        <v>0.3</v>
      </c>
      <c r="K71" s="130">
        <f>N24</f>
        <v>0.1</v>
      </c>
      <c r="L71" s="131">
        <f>SUMPRODUCT(I70:K70,I71:K71)</f>
        <v>175357.34859517819</v>
      </c>
      <c r="M71" s="87"/>
      <c r="N71" s="87"/>
      <c r="O71" s="87"/>
      <c r="P71" s="69"/>
    </row>
    <row r="72" spans="1:18" x14ac:dyDescent="0.2">
      <c r="A72" s="87"/>
      <c r="B72" s="87"/>
      <c r="C72" s="87"/>
      <c r="D72" s="87"/>
      <c r="E72" s="87"/>
      <c r="F72" s="87"/>
      <c r="G72" s="87"/>
      <c r="H72" s="87"/>
      <c r="I72" s="87"/>
      <c r="J72" s="87"/>
      <c r="K72" s="87"/>
      <c r="L72" s="87"/>
      <c r="M72" s="87"/>
      <c r="N72" s="87"/>
      <c r="O72" s="87"/>
      <c r="P72" s="69"/>
    </row>
    <row r="73" spans="1:18" ht="15" x14ac:dyDescent="0.25">
      <c r="A73" s="304" t="s">
        <v>593</v>
      </c>
      <c r="B73" s="304"/>
      <c r="C73" s="304"/>
      <c r="D73" s="304"/>
      <c r="E73" s="304"/>
      <c r="F73" s="304"/>
      <c r="G73" s="304"/>
      <c r="H73" s="304"/>
      <c r="I73" s="304"/>
      <c r="J73" s="304"/>
      <c r="K73" s="304"/>
      <c r="L73" s="304"/>
      <c r="M73" s="69"/>
      <c r="N73" s="69"/>
      <c r="O73" s="69"/>
      <c r="P73" s="69"/>
      <c r="R73" s="132"/>
    </row>
    <row r="74" spans="1:18" ht="47.45" customHeight="1" x14ac:dyDescent="0.2">
      <c r="A74" s="344" t="s">
        <v>594</v>
      </c>
      <c r="B74" s="344"/>
      <c r="C74" s="344"/>
      <c r="D74" s="344"/>
      <c r="E74" s="344"/>
      <c r="F74" s="344"/>
      <c r="G74" s="344"/>
      <c r="H74" s="344"/>
      <c r="I74" s="344"/>
      <c r="J74" s="344"/>
      <c r="K74" s="344"/>
      <c r="L74" s="344"/>
      <c r="M74" s="87"/>
      <c r="N74" s="87"/>
      <c r="O74" s="87"/>
      <c r="P74" s="69"/>
    </row>
    <row r="75" spans="1:18" ht="30" x14ac:dyDescent="0.2">
      <c r="A75" s="133" t="s">
        <v>22</v>
      </c>
      <c r="B75" s="133" t="s">
        <v>26</v>
      </c>
      <c r="C75" s="133" t="s">
        <v>29</v>
      </c>
      <c r="D75" s="133" t="s">
        <v>33</v>
      </c>
      <c r="E75" s="133" t="s">
        <v>36</v>
      </c>
      <c r="F75" s="133" t="s">
        <v>38</v>
      </c>
      <c r="G75" s="133" t="s">
        <v>41</v>
      </c>
      <c r="H75" s="133" t="s">
        <v>43</v>
      </c>
      <c r="I75" s="133" t="s">
        <v>45</v>
      </c>
      <c r="J75" s="133" t="s">
        <v>47</v>
      </c>
      <c r="K75" s="133" t="s">
        <v>595</v>
      </c>
      <c r="L75" s="133" t="s">
        <v>65</v>
      </c>
      <c r="M75" s="133" t="s">
        <v>67</v>
      </c>
      <c r="N75" s="87"/>
      <c r="O75" s="87"/>
      <c r="P75" s="69"/>
    </row>
    <row r="76" spans="1:18" x14ac:dyDescent="0.2">
      <c r="A76" s="134" t="s">
        <v>595</v>
      </c>
      <c r="B76" s="134" t="s">
        <v>595</v>
      </c>
      <c r="C76" s="134" t="s">
        <v>595</v>
      </c>
      <c r="D76" s="134" t="s">
        <v>595</v>
      </c>
      <c r="E76" s="134" t="s">
        <v>595</v>
      </c>
      <c r="F76" s="134" t="s">
        <v>595</v>
      </c>
      <c r="G76" s="134" t="s">
        <v>595</v>
      </c>
      <c r="H76" s="134" t="s">
        <v>595</v>
      </c>
      <c r="I76" s="134" t="s">
        <v>595</v>
      </c>
      <c r="J76" s="134" t="s">
        <v>595</v>
      </c>
      <c r="K76" s="134" t="s">
        <v>595</v>
      </c>
      <c r="L76" s="134" t="s">
        <v>595</v>
      </c>
      <c r="M76" s="134" t="s">
        <v>595</v>
      </c>
      <c r="N76" s="87"/>
      <c r="O76" s="87"/>
      <c r="P76" s="69"/>
    </row>
    <row r="77" spans="1:18" x14ac:dyDescent="0.2">
      <c r="A77" s="134" t="s">
        <v>223</v>
      </c>
      <c r="B77" s="134" t="s">
        <v>292</v>
      </c>
      <c r="C77" s="134">
        <v>4</v>
      </c>
      <c r="D77" s="134">
        <v>1</v>
      </c>
      <c r="E77" s="135">
        <f>F16</f>
        <v>3000000</v>
      </c>
      <c r="F77" s="136">
        <v>162288.42218811542</v>
      </c>
      <c r="G77" s="137">
        <v>170170.01151868331</v>
      </c>
      <c r="H77" s="137">
        <v>171611.30691219494</v>
      </c>
      <c r="I77" s="137">
        <v>173324.04683538934</v>
      </c>
      <c r="J77" s="137">
        <v>175357.34859517819</v>
      </c>
      <c r="K77" s="134" t="s">
        <v>595</v>
      </c>
      <c r="L77" s="134">
        <f>J21</f>
        <v>6</v>
      </c>
      <c r="M77" s="138">
        <v>400</v>
      </c>
      <c r="N77" s="87"/>
      <c r="O77" s="87"/>
      <c r="P77" s="69"/>
    </row>
    <row r="78" spans="1:18" x14ac:dyDescent="0.2">
      <c r="A78" s="134" t="s">
        <v>595</v>
      </c>
      <c r="B78" s="134" t="s">
        <v>595</v>
      </c>
      <c r="C78" s="134" t="s">
        <v>595</v>
      </c>
      <c r="D78" s="134" t="s">
        <v>595</v>
      </c>
      <c r="E78" s="134" t="s">
        <v>595</v>
      </c>
      <c r="F78" s="134" t="s">
        <v>595</v>
      </c>
      <c r="G78" s="134" t="s">
        <v>595</v>
      </c>
      <c r="H78" s="134" t="s">
        <v>595</v>
      </c>
      <c r="I78" s="134" t="s">
        <v>595</v>
      </c>
      <c r="J78" s="134" t="s">
        <v>595</v>
      </c>
      <c r="K78" s="134" t="s">
        <v>595</v>
      </c>
      <c r="L78" s="134" t="s">
        <v>595</v>
      </c>
      <c r="M78" s="134" t="s">
        <v>595</v>
      </c>
      <c r="N78" s="87"/>
      <c r="O78" s="87"/>
      <c r="P78" s="69"/>
    </row>
    <row r="79" spans="1:18" x14ac:dyDescent="0.2">
      <c r="A79" s="87"/>
      <c r="B79" s="87"/>
      <c r="C79" s="87"/>
      <c r="D79" s="87"/>
      <c r="E79" s="87"/>
      <c r="F79" s="87"/>
      <c r="G79" s="87"/>
      <c r="H79" s="87"/>
      <c r="I79" s="87"/>
      <c r="J79" s="87"/>
      <c r="K79" s="87"/>
      <c r="L79" s="87"/>
      <c r="M79" s="87"/>
      <c r="N79" s="87"/>
      <c r="O79" s="87"/>
      <c r="P79" s="69"/>
    </row>
    <row r="80" spans="1:18" ht="15" x14ac:dyDescent="0.25">
      <c r="A80" s="347" t="s">
        <v>596</v>
      </c>
      <c r="B80" s="347"/>
      <c r="C80" s="347"/>
      <c r="D80" s="347"/>
      <c r="E80" s="347"/>
      <c r="F80" s="347"/>
      <c r="G80" s="69"/>
      <c r="H80" s="69"/>
      <c r="I80" s="69"/>
      <c r="J80" s="69"/>
      <c r="K80" s="69"/>
      <c r="L80" s="69"/>
      <c r="M80" s="69"/>
      <c r="N80" s="69"/>
      <c r="O80" s="69"/>
      <c r="P80" s="69"/>
      <c r="R80" s="132"/>
    </row>
    <row r="81" spans="1:16" ht="59.45" customHeight="1" x14ac:dyDescent="0.2">
      <c r="A81" s="348" t="s">
        <v>597</v>
      </c>
      <c r="B81" s="348"/>
      <c r="C81" s="348"/>
      <c r="D81" s="348"/>
      <c r="E81" s="348"/>
      <c r="F81" s="348"/>
      <c r="G81" s="87"/>
      <c r="H81" s="87"/>
      <c r="I81" s="87"/>
      <c r="J81" s="87"/>
      <c r="K81" s="87"/>
      <c r="L81" s="87"/>
      <c r="M81" s="87"/>
      <c r="N81" s="87"/>
      <c r="O81" s="87"/>
      <c r="P81" s="69"/>
    </row>
    <row r="82" spans="1:16" ht="120" x14ac:dyDescent="0.2">
      <c r="A82" s="133" t="s">
        <v>598</v>
      </c>
      <c r="B82" s="133" t="s">
        <v>22</v>
      </c>
      <c r="C82" s="133" t="s">
        <v>26</v>
      </c>
      <c r="D82" s="133" t="s">
        <v>29</v>
      </c>
      <c r="E82" s="139" t="s">
        <v>599</v>
      </c>
      <c r="F82" s="139" t="s">
        <v>600</v>
      </c>
      <c r="G82" s="139" t="s">
        <v>601</v>
      </c>
      <c r="H82" s="87"/>
      <c r="I82" s="87"/>
      <c r="J82" s="87"/>
      <c r="K82" s="87"/>
      <c r="L82" s="87"/>
      <c r="M82" s="87"/>
      <c r="N82" s="87"/>
      <c r="O82" s="87"/>
      <c r="P82" s="69"/>
    </row>
    <row r="83" spans="1:16" x14ac:dyDescent="0.2">
      <c r="A83" s="134" t="s">
        <v>595</v>
      </c>
      <c r="B83" s="134" t="s">
        <v>595</v>
      </c>
      <c r="C83" s="134" t="s">
        <v>595</v>
      </c>
      <c r="D83" s="134" t="s">
        <v>595</v>
      </c>
      <c r="E83" s="134" t="s">
        <v>595</v>
      </c>
      <c r="F83" s="134" t="s">
        <v>595</v>
      </c>
      <c r="G83" s="134" t="s">
        <v>595</v>
      </c>
      <c r="H83" s="87"/>
      <c r="I83" s="87"/>
      <c r="J83" s="87"/>
      <c r="K83" s="87"/>
      <c r="L83" s="87"/>
      <c r="M83" s="87"/>
      <c r="N83" s="87"/>
      <c r="O83" s="87"/>
      <c r="P83" s="69"/>
    </row>
    <row r="84" spans="1:16" x14ac:dyDescent="0.2">
      <c r="A84" s="134">
        <v>2030</v>
      </c>
      <c r="B84" s="134" t="s">
        <v>223</v>
      </c>
      <c r="C84" s="134" t="s">
        <v>292</v>
      </c>
      <c r="D84" s="134">
        <v>4</v>
      </c>
      <c r="E84" s="140">
        <v>4.4999999999999998E-2</v>
      </c>
      <c r="F84" s="134" t="s">
        <v>595</v>
      </c>
      <c r="G84" s="134" t="s">
        <v>595</v>
      </c>
      <c r="H84" s="87"/>
      <c r="I84" s="87"/>
      <c r="J84" s="87"/>
      <c r="K84" s="87"/>
      <c r="L84" s="87"/>
      <c r="M84" s="87"/>
      <c r="N84" s="87"/>
      <c r="O84" s="87"/>
      <c r="P84" s="69"/>
    </row>
    <row r="85" spans="1:16" x14ac:dyDescent="0.2">
      <c r="A85" s="134">
        <v>2031</v>
      </c>
      <c r="B85" s="134" t="s">
        <v>223</v>
      </c>
      <c r="C85" s="134" t="s">
        <v>292</v>
      </c>
      <c r="D85" s="134">
        <v>4</v>
      </c>
      <c r="E85" s="140">
        <v>4.65E-2</v>
      </c>
      <c r="F85" s="134" t="s">
        <v>595</v>
      </c>
      <c r="G85" s="134" t="s">
        <v>595</v>
      </c>
      <c r="H85" s="87"/>
      <c r="I85" s="87"/>
      <c r="J85" s="87"/>
      <c r="K85" s="87"/>
      <c r="L85" s="87"/>
      <c r="M85" s="87"/>
      <c r="N85" s="87"/>
      <c r="O85" s="87"/>
      <c r="P85" s="69"/>
    </row>
    <row r="86" spans="1:16" x14ac:dyDescent="0.2">
      <c r="A86" s="134">
        <v>2032</v>
      </c>
      <c r="B86" s="134" t="s">
        <v>223</v>
      </c>
      <c r="C86" s="134" t="s">
        <v>292</v>
      </c>
      <c r="D86" s="134">
        <v>4</v>
      </c>
      <c r="E86" s="140">
        <v>4.8050000000000002E-2</v>
      </c>
      <c r="F86" s="134" t="s">
        <v>595</v>
      </c>
      <c r="G86" s="134" t="s">
        <v>595</v>
      </c>
      <c r="H86" s="87"/>
      <c r="I86" s="87"/>
      <c r="J86" s="87"/>
      <c r="K86" s="87"/>
      <c r="L86" s="87"/>
      <c r="M86" s="87"/>
      <c r="N86" s="87"/>
      <c r="O86" s="87"/>
      <c r="P86" s="69"/>
    </row>
    <row r="87" spans="1:16" x14ac:dyDescent="0.2">
      <c r="A87" s="134">
        <v>2033</v>
      </c>
      <c r="B87" s="134" t="s">
        <v>223</v>
      </c>
      <c r="C87" s="134" t="s">
        <v>292</v>
      </c>
      <c r="D87" s="134">
        <v>4</v>
      </c>
      <c r="E87" s="140">
        <v>4.965166666666667E-2</v>
      </c>
      <c r="F87" s="134" t="s">
        <v>595</v>
      </c>
      <c r="G87" s="134" t="s">
        <v>595</v>
      </c>
      <c r="H87" s="87"/>
      <c r="I87" s="87"/>
      <c r="J87" s="87"/>
      <c r="K87" s="87"/>
      <c r="L87" s="87"/>
      <c r="M87" s="87"/>
      <c r="N87" s="87"/>
      <c r="O87" s="87"/>
      <c r="P87" s="69"/>
    </row>
    <row r="88" spans="1:16" x14ac:dyDescent="0.2">
      <c r="A88" s="134">
        <v>2034</v>
      </c>
      <c r="B88" s="134" t="s">
        <v>223</v>
      </c>
      <c r="C88" s="134" t="s">
        <v>292</v>
      </c>
      <c r="D88" s="134">
        <v>4</v>
      </c>
      <c r="E88" s="140">
        <v>5.1306722222222226E-2</v>
      </c>
      <c r="F88" s="134" t="s">
        <v>595</v>
      </c>
      <c r="G88" s="134" t="s">
        <v>595</v>
      </c>
      <c r="H88" s="87"/>
      <c r="I88" s="87"/>
      <c r="J88" s="87"/>
      <c r="K88" s="87"/>
      <c r="L88" s="87"/>
      <c r="M88" s="87"/>
      <c r="N88" s="87"/>
      <c r="O88" s="87"/>
      <c r="P88" s="69"/>
    </row>
    <row r="89" spans="1:16" x14ac:dyDescent="0.2">
      <c r="A89" s="134">
        <v>2035</v>
      </c>
      <c r="B89" s="134" t="s">
        <v>223</v>
      </c>
      <c r="C89" s="134" t="s">
        <v>292</v>
      </c>
      <c r="D89" s="134">
        <v>4</v>
      </c>
      <c r="E89" s="140">
        <v>5.3016946296296302E-2</v>
      </c>
      <c r="F89" s="134" t="s">
        <v>595</v>
      </c>
      <c r="G89" s="134" t="s">
        <v>595</v>
      </c>
      <c r="H89" s="87"/>
      <c r="I89" s="87"/>
      <c r="J89" s="87"/>
      <c r="K89" s="87"/>
      <c r="L89" s="87"/>
      <c r="M89" s="87"/>
      <c r="N89" s="87"/>
      <c r="O89" s="87"/>
      <c r="P89" s="69"/>
    </row>
    <row r="90" spans="1:16" x14ac:dyDescent="0.2">
      <c r="A90" s="134">
        <v>2036</v>
      </c>
      <c r="B90" s="134" t="s">
        <v>223</v>
      </c>
      <c r="C90" s="134" t="s">
        <v>292</v>
      </c>
      <c r="D90" s="134">
        <v>4</v>
      </c>
      <c r="E90" s="140">
        <v>5.4784177839506176E-2</v>
      </c>
      <c r="F90" s="134" t="s">
        <v>595</v>
      </c>
      <c r="G90" s="134" t="s">
        <v>595</v>
      </c>
      <c r="H90" s="87"/>
      <c r="I90" s="87"/>
      <c r="J90" s="87"/>
      <c r="K90" s="87"/>
      <c r="L90" s="87"/>
      <c r="M90" s="87"/>
      <c r="N90" s="87"/>
      <c r="O90" s="87"/>
      <c r="P90" s="69"/>
    </row>
    <row r="91" spans="1:16" x14ac:dyDescent="0.2">
      <c r="A91" s="134">
        <v>2037</v>
      </c>
      <c r="B91" s="134" t="s">
        <v>223</v>
      </c>
      <c r="C91" s="134" t="s">
        <v>292</v>
      </c>
      <c r="D91" s="134">
        <v>4</v>
      </c>
      <c r="E91" s="140">
        <v>5.6610317100823052E-2</v>
      </c>
      <c r="F91" s="134" t="s">
        <v>595</v>
      </c>
      <c r="G91" s="134" t="s">
        <v>595</v>
      </c>
      <c r="H91" s="87"/>
      <c r="I91" s="87"/>
      <c r="J91" s="87"/>
      <c r="K91" s="87"/>
      <c r="L91" s="87"/>
      <c r="M91" s="87"/>
      <c r="N91" s="87"/>
      <c r="O91" s="87"/>
      <c r="P91" s="69"/>
    </row>
    <row r="92" spans="1:16" x14ac:dyDescent="0.2">
      <c r="A92" s="134">
        <v>2038</v>
      </c>
      <c r="B92" s="134" t="s">
        <v>223</v>
      </c>
      <c r="C92" s="134" t="s">
        <v>292</v>
      </c>
      <c r="D92" s="134">
        <v>4</v>
      </c>
      <c r="E92" s="140">
        <v>5.8497327670850488E-2</v>
      </c>
      <c r="F92" s="134" t="s">
        <v>595</v>
      </c>
      <c r="G92" s="134" t="s">
        <v>595</v>
      </c>
      <c r="H92" s="87"/>
      <c r="I92" s="87"/>
      <c r="J92" s="87"/>
      <c r="K92" s="87"/>
      <c r="L92" s="87"/>
      <c r="M92" s="87"/>
      <c r="N92" s="87"/>
      <c r="O92" s="87"/>
      <c r="P92" s="69"/>
    </row>
    <row r="93" spans="1:16" x14ac:dyDescent="0.2">
      <c r="A93" s="134">
        <v>2039</v>
      </c>
      <c r="B93" s="134" t="s">
        <v>223</v>
      </c>
      <c r="C93" s="134" t="s">
        <v>292</v>
      </c>
      <c r="D93" s="134">
        <v>4</v>
      </c>
      <c r="E93" s="140">
        <v>6.0447238593212174E-2</v>
      </c>
      <c r="F93" s="134" t="s">
        <v>595</v>
      </c>
      <c r="G93" s="134" t="s">
        <v>595</v>
      </c>
      <c r="H93" s="87"/>
      <c r="I93" s="87"/>
      <c r="J93" s="87"/>
      <c r="K93" s="87"/>
      <c r="L93" s="87"/>
      <c r="M93" s="87"/>
      <c r="N93" s="87"/>
      <c r="O93" s="87"/>
      <c r="P93" s="69"/>
    </row>
    <row r="94" spans="1:16" x14ac:dyDescent="0.2">
      <c r="A94" s="134">
        <v>2040</v>
      </c>
      <c r="B94" s="134" t="s">
        <v>223</v>
      </c>
      <c r="C94" s="134" t="s">
        <v>292</v>
      </c>
      <c r="D94" s="134">
        <v>4</v>
      </c>
      <c r="E94" s="140">
        <v>6.246214654631925E-2</v>
      </c>
      <c r="F94" s="134" t="s">
        <v>595</v>
      </c>
      <c r="G94" s="134" t="s">
        <v>595</v>
      </c>
      <c r="H94" s="87"/>
      <c r="I94" s="87"/>
      <c r="J94" s="87"/>
      <c r="K94" s="87"/>
      <c r="L94" s="87"/>
      <c r="M94" s="87"/>
      <c r="N94" s="87"/>
      <c r="O94" s="87"/>
      <c r="P94" s="69"/>
    </row>
    <row r="95" spans="1:16" x14ac:dyDescent="0.2">
      <c r="A95" s="134">
        <v>2041</v>
      </c>
      <c r="B95" s="134" t="s">
        <v>223</v>
      </c>
      <c r="C95" s="134" t="s">
        <v>292</v>
      </c>
      <c r="D95" s="134">
        <v>4</v>
      </c>
      <c r="E95" s="140">
        <v>6.4544218097863232E-2</v>
      </c>
      <c r="F95" s="134" t="s">
        <v>595</v>
      </c>
      <c r="G95" s="134" t="s">
        <v>595</v>
      </c>
      <c r="H95" s="87"/>
      <c r="I95" s="87"/>
      <c r="J95" s="87"/>
      <c r="K95" s="87"/>
      <c r="L95" s="87"/>
      <c r="M95" s="87"/>
      <c r="N95" s="87"/>
      <c r="O95" s="87"/>
      <c r="P95" s="69"/>
    </row>
    <row r="96" spans="1:16" x14ac:dyDescent="0.2">
      <c r="A96" s="134">
        <v>2042</v>
      </c>
      <c r="B96" s="134" t="s">
        <v>223</v>
      </c>
      <c r="C96" s="134" t="s">
        <v>292</v>
      </c>
      <c r="D96" s="134">
        <v>4</v>
      </c>
      <c r="E96" s="140">
        <v>6.6695692034458673E-2</v>
      </c>
      <c r="F96" s="134" t="s">
        <v>595</v>
      </c>
      <c r="G96" s="134" t="s">
        <v>595</v>
      </c>
      <c r="H96" s="87"/>
      <c r="I96" s="87"/>
      <c r="J96" s="87"/>
      <c r="K96" s="87"/>
      <c r="L96" s="87"/>
      <c r="M96" s="87"/>
      <c r="N96" s="87"/>
      <c r="O96" s="87"/>
      <c r="P96" s="69"/>
    </row>
    <row r="97" spans="1:16" x14ac:dyDescent="0.2">
      <c r="A97" s="134">
        <v>2043</v>
      </c>
      <c r="B97" s="134" t="s">
        <v>223</v>
      </c>
      <c r="C97" s="134" t="s">
        <v>292</v>
      </c>
      <c r="D97" s="134">
        <v>4</v>
      </c>
      <c r="E97" s="140">
        <v>6.8918881768940635E-2</v>
      </c>
      <c r="F97" s="134" t="s">
        <v>595</v>
      </c>
      <c r="G97" s="134" t="s">
        <v>595</v>
      </c>
      <c r="H97" s="87"/>
      <c r="I97" s="87"/>
      <c r="J97" s="87"/>
      <c r="K97" s="87"/>
      <c r="L97" s="87"/>
      <c r="M97" s="87"/>
      <c r="N97" s="87"/>
      <c r="O97" s="87"/>
      <c r="P97" s="69"/>
    </row>
    <row r="98" spans="1:16" x14ac:dyDescent="0.2">
      <c r="A98" s="134">
        <v>2044</v>
      </c>
      <c r="B98" s="134" t="s">
        <v>223</v>
      </c>
      <c r="C98" s="134" t="s">
        <v>292</v>
      </c>
      <c r="D98" s="134">
        <v>4</v>
      </c>
      <c r="E98" s="140">
        <v>7.1216177827905319E-2</v>
      </c>
      <c r="F98" s="134" t="s">
        <v>595</v>
      </c>
      <c r="G98" s="134" t="s">
        <v>595</v>
      </c>
      <c r="H98" s="87"/>
      <c r="I98" s="87"/>
      <c r="J98" s="87"/>
      <c r="K98" s="87"/>
      <c r="L98" s="87"/>
      <c r="M98" s="87"/>
      <c r="N98" s="87"/>
      <c r="O98" s="87"/>
      <c r="P98" s="69"/>
    </row>
    <row r="99" spans="1:16" x14ac:dyDescent="0.2">
      <c r="A99" s="134">
        <v>2045</v>
      </c>
      <c r="B99" s="134" t="s">
        <v>223</v>
      </c>
      <c r="C99" s="134" t="s">
        <v>292</v>
      </c>
      <c r="D99" s="134">
        <v>4</v>
      </c>
      <c r="E99" s="140">
        <v>7.3590050422168832E-2</v>
      </c>
      <c r="F99" s="134" t="s">
        <v>595</v>
      </c>
      <c r="G99" s="134" t="s">
        <v>595</v>
      </c>
      <c r="H99" s="87"/>
      <c r="I99" s="87"/>
      <c r="J99" s="87"/>
      <c r="K99" s="87"/>
      <c r="L99" s="87"/>
      <c r="M99" s="87"/>
      <c r="N99" s="87"/>
      <c r="O99" s="87"/>
      <c r="P99" s="69"/>
    </row>
    <row r="100" spans="1:16" x14ac:dyDescent="0.2">
      <c r="A100" s="134">
        <v>2046</v>
      </c>
      <c r="B100" s="134" t="s">
        <v>223</v>
      </c>
      <c r="C100" s="134" t="s">
        <v>292</v>
      </c>
      <c r="D100" s="134">
        <v>4</v>
      </c>
      <c r="E100" s="140">
        <v>7.6043052102907793E-2</v>
      </c>
      <c r="F100" s="134" t="s">
        <v>595</v>
      </c>
      <c r="G100" s="134" t="s">
        <v>595</v>
      </c>
      <c r="H100" s="87"/>
      <c r="I100" s="87"/>
      <c r="J100" s="87"/>
      <c r="K100" s="87"/>
      <c r="L100" s="87"/>
      <c r="M100" s="87"/>
      <c r="N100" s="87"/>
      <c r="O100" s="87"/>
      <c r="P100" s="69"/>
    </row>
    <row r="101" spans="1:16" x14ac:dyDescent="0.2">
      <c r="A101" s="134">
        <v>2047</v>
      </c>
      <c r="B101" s="134" t="s">
        <v>223</v>
      </c>
      <c r="C101" s="134" t="s">
        <v>292</v>
      </c>
      <c r="D101" s="134">
        <v>4</v>
      </c>
      <c r="E101" s="140">
        <v>7.8577820506338047E-2</v>
      </c>
      <c r="F101" s="134" t="s">
        <v>595</v>
      </c>
      <c r="G101" s="134" t="s">
        <v>595</v>
      </c>
      <c r="H101" s="87"/>
      <c r="I101" s="87"/>
      <c r="J101" s="87"/>
      <c r="K101" s="87"/>
      <c r="L101" s="87"/>
      <c r="M101" s="87"/>
      <c r="N101" s="87"/>
      <c r="O101" s="87"/>
      <c r="P101" s="69"/>
    </row>
    <row r="102" spans="1:16" x14ac:dyDescent="0.2">
      <c r="A102" s="134">
        <v>2048</v>
      </c>
      <c r="B102" s="134" t="s">
        <v>223</v>
      </c>
      <c r="C102" s="134" t="s">
        <v>292</v>
      </c>
      <c r="D102" s="134">
        <v>4</v>
      </c>
      <c r="E102" s="140">
        <v>8.1197081189882656E-2</v>
      </c>
      <c r="F102" s="134" t="s">
        <v>595</v>
      </c>
      <c r="G102" s="134" t="s">
        <v>595</v>
      </c>
      <c r="H102" s="87"/>
      <c r="I102" s="87"/>
      <c r="J102" s="87"/>
      <c r="K102" s="87"/>
      <c r="L102" s="87"/>
      <c r="M102" s="87"/>
      <c r="N102" s="87"/>
      <c r="O102" s="87"/>
      <c r="P102" s="69"/>
    </row>
    <row r="103" spans="1:16" x14ac:dyDescent="0.2">
      <c r="A103" s="134">
        <v>2049</v>
      </c>
      <c r="B103" s="134" t="s">
        <v>223</v>
      </c>
      <c r="C103" s="134" t="s">
        <v>292</v>
      </c>
      <c r="D103" s="134">
        <v>4</v>
      </c>
      <c r="E103" s="140">
        <v>8.390365056287874E-2</v>
      </c>
      <c r="F103" s="134" t="s">
        <v>595</v>
      </c>
      <c r="G103" s="134" t="s">
        <v>595</v>
      </c>
      <c r="H103" s="87"/>
      <c r="I103" s="87"/>
      <c r="J103" s="87"/>
      <c r="K103" s="87"/>
      <c r="L103" s="87"/>
      <c r="M103" s="87"/>
      <c r="N103" s="87"/>
      <c r="O103" s="87"/>
      <c r="P103" s="69"/>
    </row>
    <row r="104" spans="1:16" x14ac:dyDescent="0.2">
      <c r="A104" s="134">
        <v>2050</v>
      </c>
      <c r="B104" s="134" t="s">
        <v>223</v>
      </c>
      <c r="C104" s="134" t="s">
        <v>292</v>
      </c>
      <c r="D104" s="134">
        <v>4</v>
      </c>
      <c r="E104" s="140">
        <v>8.6700438914974698E-2</v>
      </c>
      <c r="F104" s="134" t="s">
        <v>595</v>
      </c>
      <c r="G104" s="134" t="s">
        <v>595</v>
      </c>
      <c r="H104" s="87"/>
      <c r="I104" s="87"/>
      <c r="J104" s="87"/>
      <c r="K104" s="87"/>
      <c r="L104" s="87"/>
      <c r="M104" s="87"/>
      <c r="N104" s="87"/>
      <c r="O104" s="87"/>
      <c r="P104" s="69"/>
    </row>
    <row r="105" spans="1:16" x14ac:dyDescent="0.2">
      <c r="A105" s="134" t="s">
        <v>595</v>
      </c>
      <c r="B105" s="134" t="s">
        <v>595</v>
      </c>
      <c r="C105" s="134" t="s">
        <v>595</v>
      </c>
      <c r="D105" s="134" t="s">
        <v>595</v>
      </c>
      <c r="E105" s="134" t="s">
        <v>595</v>
      </c>
      <c r="F105" s="134" t="s">
        <v>595</v>
      </c>
      <c r="G105" s="134" t="s">
        <v>595</v>
      </c>
      <c r="H105" s="87"/>
      <c r="I105" s="87"/>
      <c r="J105" s="87"/>
      <c r="K105" s="87"/>
      <c r="L105" s="87"/>
      <c r="M105" s="87"/>
      <c r="N105" s="87"/>
      <c r="O105" s="87"/>
      <c r="P105" s="69"/>
    </row>
    <row r="106" spans="1:16" ht="15.6" customHeight="1" x14ac:dyDescent="0.2">
      <c r="A106" s="344"/>
      <c r="B106" s="344"/>
      <c r="C106" s="344"/>
      <c r="D106" s="344"/>
      <c r="E106" s="344"/>
      <c r="F106" s="344"/>
      <c r="G106" s="344"/>
      <c r="H106" s="344"/>
      <c r="I106" s="344"/>
      <c r="J106" s="344"/>
      <c r="K106" s="344"/>
      <c r="L106" s="344"/>
      <c r="M106" s="87"/>
      <c r="N106" s="87"/>
      <c r="O106" s="87"/>
      <c r="P106" s="69"/>
    </row>
    <row r="107" spans="1:16" x14ac:dyDescent="0.2">
      <c r="A107" s="69"/>
      <c r="B107" s="69"/>
      <c r="C107" s="69"/>
      <c r="D107" s="69"/>
      <c r="E107" s="69"/>
      <c r="F107" s="69"/>
      <c r="G107" s="69"/>
      <c r="H107" s="69"/>
      <c r="I107" s="69"/>
      <c r="J107" s="69"/>
      <c r="K107" s="69"/>
      <c r="L107" s="69"/>
      <c r="M107" s="69"/>
      <c r="N107" s="69"/>
      <c r="O107" s="69"/>
      <c r="P107" s="69"/>
    </row>
    <row r="108" spans="1:16" x14ac:dyDescent="0.2">
      <c r="C108" s="34"/>
      <c r="D108" s="34"/>
      <c r="E108" s="34"/>
      <c r="F108" s="34"/>
    </row>
    <row r="109" spans="1:16" x14ac:dyDescent="0.2">
      <c r="A109" s="141">
        <v>2030</v>
      </c>
      <c r="C109" s="34"/>
      <c r="D109" s="34"/>
      <c r="E109" s="34"/>
      <c r="F109" s="34"/>
    </row>
    <row r="110" spans="1:16" x14ac:dyDescent="0.2">
      <c r="A110" s="141">
        <v>2035</v>
      </c>
      <c r="C110" s="34"/>
      <c r="D110" s="34"/>
      <c r="E110" s="34"/>
      <c r="F110" s="34"/>
    </row>
    <row r="111" spans="1:16" x14ac:dyDescent="0.2">
      <c r="A111" s="141">
        <v>2040</v>
      </c>
    </row>
    <row r="112" spans="1:16" x14ac:dyDescent="0.2">
      <c r="A112" s="141">
        <v>2045</v>
      </c>
    </row>
    <row r="113" spans="1:1" x14ac:dyDescent="0.2">
      <c r="A113" s="141">
        <v>2050</v>
      </c>
    </row>
  </sheetData>
  <mergeCells count="62">
    <mergeCell ref="G61:G62"/>
    <mergeCell ref="I61:I62"/>
    <mergeCell ref="J61:J62"/>
    <mergeCell ref="K61:K62"/>
    <mergeCell ref="B61:B62"/>
    <mergeCell ref="C61:C62"/>
    <mergeCell ref="D61:D62"/>
    <mergeCell ref="E61:E62"/>
    <mergeCell ref="F61:F62"/>
    <mergeCell ref="A48:O48"/>
    <mergeCell ref="A49:A50"/>
    <mergeCell ref="B49:D50"/>
    <mergeCell ref="E49:G49"/>
    <mergeCell ref="H49:J49"/>
    <mergeCell ref="K49:M49"/>
    <mergeCell ref="A106:L106"/>
    <mergeCell ref="A69:A71"/>
    <mergeCell ref="D70:H70"/>
    <mergeCell ref="A73:L73"/>
    <mergeCell ref="A74:L74"/>
    <mergeCell ref="A80:F80"/>
    <mergeCell ref="A81:F81"/>
    <mergeCell ref="A37:O37"/>
    <mergeCell ref="A59:O59"/>
    <mergeCell ref="C38:O38"/>
    <mergeCell ref="A60:A62"/>
    <mergeCell ref="B60:D60"/>
    <mergeCell ref="E60:G60"/>
    <mergeCell ref="H60:H62"/>
    <mergeCell ref="I60:K60"/>
    <mergeCell ref="L60:L62"/>
    <mergeCell ref="A39:O39"/>
    <mergeCell ref="A40:A41"/>
    <mergeCell ref="B40:D40"/>
    <mergeCell ref="E40:G40"/>
    <mergeCell ref="H40:J40"/>
    <mergeCell ref="K40:M40"/>
    <mergeCell ref="A58:O58"/>
    <mergeCell ref="A25:O25"/>
    <mergeCell ref="A26:O26"/>
    <mergeCell ref="B27:D27"/>
    <mergeCell ref="F27:K27"/>
    <mergeCell ref="J29:J30"/>
    <mergeCell ref="K29:K30"/>
    <mergeCell ref="K14:K15"/>
    <mergeCell ref="L14:N14"/>
    <mergeCell ref="O14:O15"/>
    <mergeCell ref="A22:F24"/>
    <mergeCell ref="G23:K23"/>
    <mergeCell ref="O23:O24"/>
    <mergeCell ref="A14:A15"/>
    <mergeCell ref="B14:D14"/>
    <mergeCell ref="E14:E15"/>
    <mergeCell ref="F14:F15"/>
    <mergeCell ref="G14:I14"/>
    <mergeCell ref="J14:J15"/>
    <mergeCell ref="A13:O13"/>
    <mergeCell ref="A1:O1"/>
    <mergeCell ref="A2:O2"/>
    <mergeCell ref="A3:O3"/>
    <mergeCell ref="A4:O11"/>
    <mergeCell ref="A12:O12"/>
  </mergeCells>
  <dataValidations count="1">
    <dataValidation type="list" allowBlank="1" showInputMessage="1" showErrorMessage="1" sqref="B38" xr:uid="{DCD81184-7171-44EB-A75D-795D2DCC5A61}">
      <formula1>$A$109:$A$112</formula1>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DA8A-1A42-4B02-A651-903DF06A1590}">
  <sheetPr>
    <tabColor theme="9" tint="-0.249977111117893"/>
  </sheetPr>
  <dimension ref="A1:Z131"/>
  <sheetViews>
    <sheetView workbookViewId="0">
      <selection sqref="A1:Q1"/>
    </sheetView>
  </sheetViews>
  <sheetFormatPr defaultColWidth="9.140625" defaultRowHeight="14.25" x14ac:dyDescent="0.2"/>
  <cols>
    <col min="1" max="1" width="32" style="12" customWidth="1"/>
    <col min="2" max="2" width="11.140625" style="211" customWidth="1"/>
    <col min="3" max="3" width="11.42578125" style="211" customWidth="1"/>
    <col min="4" max="4" width="11.85546875" style="12" customWidth="1"/>
    <col min="5" max="5" width="12.85546875" style="12" customWidth="1"/>
    <col min="6" max="6" width="12.28515625" style="211" customWidth="1"/>
    <col min="7" max="7" width="11.85546875" style="12" customWidth="1"/>
    <col min="8" max="8" width="11.28515625" style="12" customWidth="1"/>
    <col min="9" max="9" width="13.42578125" style="12" customWidth="1"/>
    <col min="10" max="10" width="13" style="12" customWidth="1"/>
    <col min="11" max="11" width="13.28515625" style="12" customWidth="1"/>
    <col min="12" max="12" width="13.7109375" style="12" customWidth="1"/>
    <col min="13" max="13" width="12.85546875" style="12" customWidth="1"/>
    <col min="14" max="14" width="13.140625" style="12" customWidth="1"/>
    <col min="15" max="15" width="11.42578125" style="12" bestFit="1" customWidth="1"/>
    <col min="16" max="16" width="13.5703125" style="12" customWidth="1"/>
    <col min="17" max="18" width="14.28515625" style="12" customWidth="1"/>
    <col min="19" max="19" width="4" style="12" customWidth="1"/>
    <col min="20" max="20" width="12.5703125" style="12" bestFit="1" customWidth="1"/>
    <col min="21" max="21" width="22.7109375" style="12" bestFit="1" customWidth="1"/>
    <col min="22" max="22" width="28" style="12" bestFit="1" customWidth="1"/>
    <col min="23" max="16384" width="9.140625" style="12"/>
  </cols>
  <sheetData>
    <row r="1" spans="1:26" ht="15" x14ac:dyDescent="0.25">
      <c r="A1" s="304" t="s">
        <v>602</v>
      </c>
      <c r="B1" s="304"/>
      <c r="C1" s="304"/>
      <c r="D1" s="304"/>
      <c r="E1" s="304"/>
      <c r="F1" s="304"/>
      <c r="G1" s="304"/>
      <c r="H1" s="304"/>
      <c r="I1" s="304"/>
      <c r="J1" s="304"/>
      <c r="K1" s="304"/>
      <c r="L1" s="304"/>
      <c r="M1" s="304"/>
      <c r="N1" s="304"/>
      <c r="O1" s="304"/>
      <c r="P1" s="304"/>
      <c r="Q1" s="304"/>
      <c r="R1" s="143"/>
      <c r="S1" s="144"/>
    </row>
    <row r="2" spans="1:26" ht="104.25" customHeight="1" x14ac:dyDescent="0.25">
      <c r="A2" s="305" t="s">
        <v>603</v>
      </c>
      <c r="B2" s="305"/>
      <c r="C2" s="305"/>
      <c r="D2" s="305"/>
      <c r="E2" s="305"/>
      <c r="F2" s="305"/>
      <c r="G2" s="305"/>
      <c r="H2" s="305"/>
      <c r="I2" s="305"/>
      <c r="J2" s="305"/>
      <c r="K2" s="305"/>
      <c r="L2" s="305"/>
      <c r="M2" s="305"/>
      <c r="N2" s="305"/>
      <c r="O2" s="305"/>
      <c r="P2" s="305"/>
      <c r="Q2" s="305"/>
      <c r="R2" s="145"/>
      <c r="S2" s="144"/>
    </row>
    <row r="3" spans="1:26" ht="17.45" customHeight="1" x14ac:dyDescent="0.25">
      <c r="A3" s="358" t="s">
        <v>604</v>
      </c>
      <c r="B3" s="358"/>
      <c r="C3" s="358"/>
      <c r="D3" s="358"/>
      <c r="E3" s="358"/>
      <c r="F3" s="358"/>
      <c r="G3" s="358"/>
      <c r="H3" s="358"/>
      <c r="I3" s="358"/>
      <c r="J3" s="358"/>
      <c r="K3" s="358"/>
      <c r="L3" s="358"/>
      <c r="M3" s="358"/>
      <c r="N3" s="358"/>
      <c r="O3" s="358"/>
      <c r="P3" s="358"/>
      <c r="Q3" s="358"/>
      <c r="R3" s="146"/>
      <c r="S3" s="144"/>
    </row>
    <row r="4" spans="1:26" ht="15" x14ac:dyDescent="0.25">
      <c r="A4" s="359" t="s">
        <v>605</v>
      </c>
      <c r="B4" s="359"/>
      <c r="C4" s="359"/>
      <c r="D4" s="359"/>
      <c r="E4" s="359"/>
      <c r="F4" s="359"/>
      <c r="G4" s="359"/>
      <c r="H4" s="359"/>
      <c r="I4" s="360"/>
      <c r="J4" s="361" t="s">
        <v>606</v>
      </c>
      <c r="K4" s="361"/>
      <c r="L4" s="361"/>
      <c r="M4" s="361"/>
      <c r="N4" s="361"/>
      <c r="O4" s="361"/>
      <c r="P4" s="361"/>
      <c r="Q4" s="361"/>
      <c r="R4" s="147"/>
      <c r="S4" s="144"/>
    </row>
    <row r="5" spans="1:26" ht="167.25" customHeight="1" x14ac:dyDescent="0.25">
      <c r="A5" s="355" t="s">
        <v>607</v>
      </c>
      <c r="B5" s="355"/>
      <c r="C5" s="355"/>
      <c r="D5" s="355"/>
      <c r="E5" s="355"/>
      <c r="F5" s="355"/>
      <c r="G5" s="355"/>
      <c r="H5" s="355"/>
      <c r="I5" s="356"/>
      <c r="J5" s="357" t="s">
        <v>608</v>
      </c>
      <c r="K5" s="357"/>
      <c r="L5" s="357"/>
      <c r="M5" s="357"/>
      <c r="N5" s="357"/>
      <c r="O5" s="357"/>
      <c r="P5" s="357"/>
      <c r="Q5" s="357"/>
      <c r="R5" s="148"/>
      <c r="S5" s="144"/>
    </row>
    <row r="6" spans="1:26" ht="15" x14ac:dyDescent="0.25">
      <c r="A6" s="149" t="s">
        <v>609</v>
      </c>
      <c r="B6" s="150"/>
      <c r="C6" s="150"/>
      <c r="D6" s="150"/>
      <c r="E6" s="150"/>
      <c r="F6" s="150"/>
      <c r="G6" s="151"/>
      <c r="H6" s="151"/>
      <c r="I6" s="152"/>
      <c r="J6" s="362" t="s">
        <v>609</v>
      </c>
      <c r="K6" s="362"/>
      <c r="L6" s="362"/>
      <c r="M6" s="362"/>
      <c r="N6" s="362"/>
      <c r="O6" s="362"/>
      <c r="P6" s="363"/>
      <c r="Q6" s="148"/>
      <c r="R6" s="148"/>
      <c r="S6" s="144"/>
    </row>
    <row r="7" spans="1:26" ht="30" customHeight="1" x14ac:dyDescent="0.25">
      <c r="A7" s="153" t="s">
        <v>610</v>
      </c>
      <c r="B7" s="154" t="s">
        <v>611</v>
      </c>
      <c r="C7" s="364" t="s">
        <v>612</v>
      </c>
      <c r="D7" s="364"/>
      <c r="E7" s="364"/>
      <c r="F7" s="364"/>
      <c r="G7" s="151"/>
      <c r="H7" s="151"/>
      <c r="I7" s="152"/>
      <c r="J7" s="365" t="s">
        <v>610</v>
      </c>
      <c r="K7" s="366"/>
      <c r="L7" s="155" t="s">
        <v>613</v>
      </c>
      <c r="M7" s="367" t="s">
        <v>612</v>
      </c>
      <c r="N7" s="362"/>
      <c r="O7" s="362"/>
      <c r="P7" s="363"/>
      <c r="Q7" s="148"/>
      <c r="R7" s="148"/>
      <c r="S7" s="144"/>
    </row>
    <row r="8" spans="1:26" ht="15" x14ac:dyDescent="0.25">
      <c r="A8" s="150" t="s">
        <v>614</v>
      </c>
      <c r="B8" s="154">
        <v>-800</v>
      </c>
      <c r="C8" s="368" t="s">
        <v>615</v>
      </c>
      <c r="D8" s="368"/>
      <c r="E8" s="368"/>
      <c r="F8" s="368"/>
      <c r="G8" s="151"/>
      <c r="H8" s="151"/>
      <c r="I8" s="152"/>
      <c r="J8" s="369" t="s">
        <v>614</v>
      </c>
      <c r="K8" s="370"/>
      <c r="L8" s="155">
        <v>-400</v>
      </c>
      <c r="M8" s="367" t="s">
        <v>615</v>
      </c>
      <c r="N8" s="362"/>
      <c r="O8" s="362"/>
      <c r="P8" s="363"/>
      <c r="Q8" s="148"/>
      <c r="R8" s="148"/>
      <c r="S8" s="144"/>
    </row>
    <row r="9" spans="1:26" ht="15" x14ac:dyDescent="0.25">
      <c r="A9" s="150" t="s">
        <v>616</v>
      </c>
      <c r="B9" s="154">
        <v>-500</v>
      </c>
      <c r="C9" s="368" t="s">
        <v>615</v>
      </c>
      <c r="D9" s="368"/>
      <c r="E9" s="368"/>
      <c r="F9" s="368"/>
      <c r="G9" s="151"/>
      <c r="H9" s="151"/>
      <c r="I9" s="152"/>
      <c r="J9" s="378" t="s">
        <v>616</v>
      </c>
      <c r="K9" s="379"/>
      <c r="L9" s="155">
        <v>-200</v>
      </c>
      <c r="M9" s="367" t="s">
        <v>615</v>
      </c>
      <c r="N9" s="362"/>
      <c r="O9" s="362"/>
      <c r="P9" s="363"/>
      <c r="Q9" s="148"/>
      <c r="R9" s="148"/>
      <c r="S9" s="144"/>
    </row>
    <row r="10" spans="1:26" ht="15" x14ac:dyDescent="0.25">
      <c r="A10" s="153" t="s">
        <v>617</v>
      </c>
      <c r="B10" s="156">
        <v>2700000</v>
      </c>
      <c r="C10" s="368" t="s">
        <v>618</v>
      </c>
      <c r="D10" s="368"/>
      <c r="E10" s="368"/>
      <c r="F10" s="368"/>
      <c r="G10" s="151"/>
      <c r="H10" s="151"/>
      <c r="I10" s="152"/>
      <c r="J10" s="380" t="s">
        <v>617</v>
      </c>
      <c r="K10" s="380"/>
      <c r="L10" s="157">
        <v>5000000</v>
      </c>
      <c r="M10" s="367" t="s">
        <v>618</v>
      </c>
      <c r="N10" s="362"/>
      <c r="O10" s="362"/>
      <c r="P10" s="363"/>
      <c r="Q10" s="148"/>
      <c r="R10" s="148"/>
      <c r="S10" s="144"/>
    </row>
    <row r="11" spans="1:26" ht="15" customHeight="1" thickBot="1" x14ac:dyDescent="0.3">
      <c r="A11" s="381" t="s">
        <v>619</v>
      </c>
      <c r="B11" s="304"/>
      <c r="C11" s="304"/>
      <c r="D11" s="304"/>
      <c r="E11" s="304"/>
      <c r="F11" s="304"/>
      <c r="G11" s="304"/>
      <c r="H11" s="304"/>
      <c r="I11" s="304"/>
      <c r="J11" s="304"/>
      <c r="K11" s="304"/>
      <c r="L11" s="304"/>
      <c r="M11" s="304"/>
      <c r="N11" s="304"/>
      <c r="O11" s="304"/>
      <c r="P11" s="304"/>
      <c r="Q11" s="304"/>
      <c r="R11" s="143"/>
      <c r="S11" s="144"/>
    </row>
    <row r="12" spans="1:26" s="159" customFormat="1" ht="37.9" customHeight="1" x14ac:dyDescent="0.2">
      <c r="A12" s="382" t="s">
        <v>605</v>
      </c>
      <c r="B12" s="382"/>
      <c r="C12" s="382"/>
      <c r="D12" s="383" t="s">
        <v>606</v>
      </c>
      <c r="E12" s="383"/>
      <c r="F12" s="383"/>
      <c r="G12" s="383"/>
      <c r="H12" s="384" t="s">
        <v>329</v>
      </c>
      <c r="I12" s="385"/>
      <c r="J12" s="386"/>
      <c r="K12" s="351" t="s">
        <v>620</v>
      </c>
      <c r="L12" s="352"/>
      <c r="M12" s="352"/>
      <c r="N12" s="352"/>
      <c r="O12" s="352"/>
      <c r="P12" s="352"/>
      <c r="Q12" s="353"/>
      <c r="R12" s="93"/>
      <c r="S12" s="158"/>
      <c r="T12" s="12"/>
      <c r="U12" s="12"/>
      <c r="V12" s="12"/>
      <c r="W12" s="12"/>
      <c r="X12" s="12"/>
      <c r="Y12" s="12"/>
      <c r="Z12" s="12"/>
    </row>
    <row r="13" spans="1:26" s="159" customFormat="1" ht="37.9" customHeight="1" x14ac:dyDescent="0.2">
      <c r="A13" s="160"/>
      <c r="B13" s="160"/>
      <c r="C13" s="160"/>
      <c r="D13" s="161"/>
      <c r="E13" s="161"/>
      <c r="F13" s="161"/>
      <c r="G13" s="161"/>
      <c r="H13" s="393" t="s">
        <v>566</v>
      </c>
      <c r="I13" s="394" t="s">
        <v>567</v>
      </c>
      <c r="J13" s="395" t="s">
        <v>568</v>
      </c>
      <c r="K13" s="371" t="s">
        <v>621</v>
      </c>
      <c r="L13" s="372"/>
      <c r="M13" s="372"/>
      <c r="N13" s="373"/>
      <c r="O13" s="374" t="s">
        <v>622</v>
      </c>
      <c r="P13" s="372"/>
      <c r="Q13" s="375"/>
      <c r="R13" s="93"/>
      <c r="S13" s="158"/>
      <c r="T13" s="12"/>
      <c r="U13" s="12"/>
      <c r="V13" s="12"/>
      <c r="W13" s="12"/>
      <c r="X13" s="12"/>
      <c r="Y13" s="12"/>
      <c r="Z13" s="12"/>
    </row>
    <row r="14" spans="1:26" s="159" customFormat="1" ht="14.45" customHeight="1" x14ac:dyDescent="0.2">
      <c r="A14" s="160"/>
      <c r="B14" s="160"/>
      <c r="C14" s="160"/>
      <c r="D14" s="161"/>
      <c r="E14" s="161"/>
      <c r="F14" s="161"/>
      <c r="G14" s="161"/>
      <c r="H14" s="393"/>
      <c r="I14" s="394"/>
      <c r="J14" s="395"/>
      <c r="K14" s="376" t="s">
        <v>623</v>
      </c>
      <c r="L14" s="318" t="s">
        <v>624</v>
      </c>
      <c r="M14" s="318" t="s">
        <v>625</v>
      </c>
      <c r="N14" s="318" t="s">
        <v>626</v>
      </c>
      <c r="O14" s="318" t="s">
        <v>623</v>
      </c>
      <c r="P14" s="318" t="s">
        <v>627</v>
      </c>
      <c r="Q14" s="318" t="s">
        <v>628</v>
      </c>
      <c r="R14" s="93"/>
      <c r="S14" s="158"/>
      <c r="T14" s="12"/>
      <c r="U14" s="12"/>
      <c r="V14" s="12"/>
      <c r="W14" s="12"/>
      <c r="X14" s="12"/>
      <c r="Y14" s="12"/>
      <c r="Z14" s="12"/>
    </row>
    <row r="15" spans="1:26" ht="15" x14ac:dyDescent="0.25">
      <c r="A15" s="389" t="s">
        <v>629</v>
      </c>
      <c r="B15" s="389"/>
      <c r="C15" s="390"/>
      <c r="D15" s="391" t="s">
        <v>630</v>
      </c>
      <c r="E15" s="369"/>
      <c r="F15" s="369"/>
      <c r="G15" s="369"/>
      <c r="H15" s="393"/>
      <c r="I15" s="394"/>
      <c r="J15" s="395"/>
      <c r="K15" s="377"/>
      <c r="L15" s="307"/>
      <c r="M15" s="307"/>
      <c r="N15" s="307"/>
      <c r="O15" s="307"/>
      <c r="P15" s="307"/>
      <c r="Q15" s="307"/>
      <c r="R15" s="93"/>
      <c r="S15" s="144"/>
    </row>
    <row r="16" spans="1:26" ht="14.45" customHeight="1" thickBot="1" x14ac:dyDescent="0.3">
      <c r="A16" s="389"/>
      <c r="B16" s="389"/>
      <c r="C16" s="390"/>
      <c r="D16" s="391"/>
      <c r="E16" s="369"/>
      <c r="F16" s="369"/>
      <c r="G16" s="369"/>
      <c r="H16" s="162">
        <v>1</v>
      </c>
      <c r="I16" s="163">
        <v>0</v>
      </c>
      <c r="J16" s="163">
        <v>6.9999999999999999E-4</v>
      </c>
      <c r="K16" s="164" t="s">
        <v>631</v>
      </c>
      <c r="L16" s="165">
        <v>0</v>
      </c>
      <c r="M16" s="165">
        <v>4.2000000000000002E-4</v>
      </c>
      <c r="N16" s="165">
        <v>2.1000000000000001E-4</v>
      </c>
      <c r="O16" s="166" t="s">
        <v>631</v>
      </c>
      <c r="P16" s="167">
        <v>80</v>
      </c>
      <c r="Q16" s="168">
        <v>50</v>
      </c>
      <c r="R16" s="169"/>
      <c r="S16" s="144"/>
    </row>
    <row r="17" spans="1:19" ht="14.45" customHeight="1" thickBot="1" x14ac:dyDescent="0.3">
      <c r="A17" s="389"/>
      <c r="B17" s="389"/>
      <c r="C17" s="390"/>
      <c r="D17" s="391"/>
      <c r="E17" s="369"/>
      <c r="F17" s="369"/>
      <c r="G17" s="369"/>
      <c r="H17" s="162">
        <v>2</v>
      </c>
      <c r="I17" s="170">
        <v>6.9999999999999999E-4</v>
      </c>
      <c r="J17" s="170">
        <v>2.5000000000000001E-3</v>
      </c>
      <c r="K17" s="171" t="s">
        <v>611</v>
      </c>
      <c r="L17" s="172">
        <v>4.2000000000000002E-4</v>
      </c>
      <c r="M17" s="172">
        <v>5.0000000000000001E-4</v>
      </c>
      <c r="N17" s="172">
        <v>4.6000000000000001E-4</v>
      </c>
      <c r="O17" s="173" t="s">
        <v>611</v>
      </c>
      <c r="P17" s="174">
        <f>P16+20</f>
        <v>100</v>
      </c>
      <c r="Q17" s="175">
        <v>90</v>
      </c>
      <c r="R17" s="176"/>
      <c r="S17" s="144"/>
    </row>
    <row r="18" spans="1:19" ht="14.45" customHeight="1" thickBot="1" x14ac:dyDescent="0.3">
      <c r="A18" s="389"/>
      <c r="B18" s="389"/>
      <c r="C18" s="390"/>
      <c r="D18" s="391"/>
      <c r="E18" s="369"/>
      <c r="F18" s="369"/>
      <c r="G18" s="369"/>
      <c r="H18" s="162">
        <v>3</v>
      </c>
      <c r="I18" s="177">
        <v>2.5000000000000001E-3</v>
      </c>
      <c r="J18" s="177">
        <v>0.01</v>
      </c>
      <c r="K18" s="164" t="s">
        <v>632</v>
      </c>
      <c r="L18" s="165">
        <v>5.0000000000000001E-4</v>
      </c>
      <c r="M18" s="165">
        <v>5.9900000000000003E-4</v>
      </c>
      <c r="N18" s="165">
        <v>5.4950000000000008E-4</v>
      </c>
      <c r="O18" s="166" t="s">
        <v>632</v>
      </c>
      <c r="P18" s="167">
        <f>P17+20</f>
        <v>120</v>
      </c>
      <c r="Q18" s="168">
        <v>100</v>
      </c>
      <c r="R18" s="169"/>
      <c r="S18" s="144"/>
    </row>
    <row r="19" spans="1:19" ht="14.45" customHeight="1" thickBot="1" x14ac:dyDescent="0.3">
      <c r="A19" s="389"/>
      <c r="B19" s="389"/>
      <c r="C19" s="390"/>
      <c r="D19" s="391"/>
      <c r="E19" s="369"/>
      <c r="F19" s="369"/>
      <c r="G19" s="369"/>
      <c r="H19" s="162">
        <v>4</v>
      </c>
      <c r="I19" s="177">
        <v>0.01</v>
      </c>
      <c r="J19" s="177">
        <v>7.0000000000000007E-2</v>
      </c>
      <c r="K19" s="164" t="s">
        <v>633</v>
      </c>
      <c r="L19" s="165">
        <v>5.9900000000000003E-4</v>
      </c>
      <c r="M19" s="165">
        <v>6.4900000000000005E-4</v>
      </c>
      <c r="N19" s="165">
        <v>6.2399999999999999E-4</v>
      </c>
      <c r="O19" s="166" t="s">
        <v>633</v>
      </c>
      <c r="P19" s="167">
        <f>P18+30</f>
        <v>150</v>
      </c>
      <c r="Q19" s="168">
        <v>130</v>
      </c>
      <c r="R19" s="169"/>
      <c r="S19" s="144"/>
    </row>
    <row r="20" spans="1:19" ht="14.45" customHeight="1" thickBot="1" x14ac:dyDescent="0.3">
      <c r="A20" s="389"/>
      <c r="B20" s="389"/>
      <c r="C20" s="390"/>
      <c r="D20" s="391"/>
      <c r="E20" s="369"/>
      <c r="F20" s="369"/>
      <c r="G20" s="369"/>
      <c r="H20" s="162">
        <v>5</v>
      </c>
      <c r="I20" s="177">
        <v>7.0000000000000007E-2</v>
      </c>
      <c r="J20" s="177">
        <v>0.2</v>
      </c>
      <c r="K20" s="164" t="s">
        <v>634</v>
      </c>
      <c r="L20" s="165">
        <v>6.4900000000000005E-4</v>
      </c>
      <c r="M20" s="165">
        <v>7.4800000000000008E-4</v>
      </c>
      <c r="N20" s="165">
        <v>6.9850000000000012E-4</v>
      </c>
      <c r="O20" s="166" t="s">
        <v>634</v>
      </c>
      <c r="P20" s="167">
        <f>P19+30</f>
        <v>180</v>
      </c>
      <c r="Q20" s="168">
        <v>150</v>
      </c>
      <c r="R20" s="169"/>
      <c r="S20" s="144"/>
    </row>
    <row r="21" spans="1:19" ht="14.45" customHeight="1" thickBot="1" x14ac:dyDescent="0.3">
      <c r="A21" s="389"/>
      <c r="B21" s="389"/>
      <c r="C21" s="390"/>
      <c r="D21" s="391"/>
      <c r="E21" s="369"/>
      <c r="F21" s="369"/>
      <c r="G21" s="369"/>
      <c r="H21" s="162">
        <v>6</v>
      </c>
      <c r="I21" s="177">
        <v>0.2</v>
      </c>
      <c r="J21" s="177">
        <v>1</v>
      </c>
      <c r="K21" s="178" t="s">
        <v>613</v>
      </c>
      <c r="L21" s="179">
        <v>7.4800000000000008E-4</v>
      </c>
      <c r="M21" s="179">
        <v>8.5599999999999999E-4</v>
      </c>
      <c r="N21" s="179">
        <v>8.0199999999999998E-4</v>
      </c>
      <c r="O21" s="180" t="s">
        <v>613</v>
      </c>
      <c r="P21" s="181">
        <f>P20+250</f>
        <v>430</v>
      </c>
      <c r="Q21" s="182">
        <v>340</v>
      </c>
      <c r="R21" s="183"/>
      <c r="S21" s="144"/>
    </row>
    <row r="22" spans="1:19" ht="14.45" customHeight="1" x14ac:dyDescent="0.25">
      <c r="A22" s="389"/>
      <c r="B22" s="389"/>
      <c r="C22" s="390"/>
      <c r="D22" s="391"/>
      <c r="E22" s="369"/>
      <c r="F22" s="369"/>
      <c r="G22" s="369"/>
      <c r="H22" s="184"/>
      <c r="I22" s="184"/>
      <c r="J22" s="184"/>
      <c r="K22" s="164" t="s">
        <v>635</v>
      </c>
      <c r="L22" s="165">
        <v>8.5599999999999999E-4</v>
      </c>
      <c r="M22" s="165">
        <v>3.7080000000000004E-3</v>
      </c>
      <c r="N22" s="165">
        <v>2.2820000000000002E-3</v>
      </c>
      <c r="O22" s="166" t="s">
        <v>635</v>
      </c>
      <c r="P22" s="167">
        <f>P21+200</f>
        <v>630</v>
      </c>
      <c r="Q22" s="168">
        <v>420</v>
      </c>
      <c r="R22" s="169"/>
      <c r="S22" s="144"/>
    </row>
    <row r="23" spans="1:19" ht="14.45" customHeight="1" x14ac:dyDescent="0.25">
      <c r="A23" s="389"/>
      <c r="B23" s="389"/>
      <c r="C23" s="390"/>
      <c r="D23" s="391"/>
      <c r="E23" s="369"/>
      <c r="F23" s="369"/>
      <c r="G23" s="392"/>
      <c r="H23" s="184"/>
      <c r="I23" s="184"/>
      <c r="J23" s="184"/>
      <c r="K23" s="164" t="s">
        <v>636</v>
      </c>
      <c r="L23" s="165">
        <v>3.7080000000000004E-3</v>
      </c>
      <c r="M23" s="165">
        <v>2.3488999999999999E-2</v>
      </c>
      <c r="N23" s="165">
        <v>1.3598499999999999E-2</v>
      </c>
      <c r="O23" s="166" t="s">
        <v>636</v>
      </c>
      <c r="P23" s="167">
        <f>P22+100</f>
        <v>730</v>
      </c>
      <c r="Q23" s="168">
        <v>510</v>
      </c>
      <c r="R23" s="169"/>
      <c r="S23" s="144"/>
    </row>
    <row r="24" spans="1:19" ht="14.45" customHeight="1" x14ac:dyDescent="0.25">
      <c r="A24" s="389"/>
      <c r="B24" s="389"/>
      <c r="C24" s="390"/>
      <c r="D24" s="391"/>
      <c r="E24" s="369"/>
      <c r="F24" s="369"/>
      <c r="G24" s="392"/>
      <c r="H24" s="184"/>
      <c r="I24" s="184"/>
      <c r="J24" s="184"/>
      <c r="K24" s="164" t="s">
        <v>637</v>
      </c>
      <c r="L24" s="165">
        <v>2.3488999999999999E-2</v>
      </c>
      <c r="M24" s="165">
        <v>7.0007000000000014E-2</v>
      </c>
      <c r="N24" s="165">
        <v>4.6748000000000005E-2</v>
      </c>
      <c r="O24" s="166" t="s">
        <v>637</v>
      </c>
      <c r="P24" s="167">
        <f>P23+100</f>
        <v>830</v>
      </c>
      <c r="Q24" s="168">
        <v>602</v>
      </c>
      <c r="R24" s="169"/>
      <c r="S24" s="144"/>
    </row>
    <row r="25" spans="1:19" ht="14.45" customHeight="1" x14ac:dyDescent="0.25">
      <c r="A25" s="389"/>
      <c r="B25" s="389"/>
      <c r="C25" s="390"/>
      <c r="D25" s="391"/>
      <c r="E25" s="369"/>
      <c r="F25" s="369"/>
      <c r="G25" s="392"/>
      <c r="H25" s="184"/>
      <c r="I25" s="184"/>
      <c r="J25" s="184"/>
      <c r="K25" s="164" t="s">
        <v>638</v>
      </c>
      <c r="L25" s="165">
        <v>7.0007000000000014E-2</v>
      </c>
      <c r="M25" s="165">
        <v>0.18791600000000003</v>
      </c>
      <c r="N25" s="165">
        <v>0.12896150000000001</v>
      </c>
      <c r="O25" s="166" t="s">
        <v>638</v>
      </c>
      <c r="P25" s="167">
        <f>P24+100</f>
        <v>930</v>
      </c>
      <c r="Q25" s="168">
        <v>700</v>
      </c>
      <c r="R25" s="169"/>
      <c r="S25" s="144"/>
    </row>
    <row r="26" spans="1:19" ht="14.45" customHeight="1" x14ac:dyDescent="0.25">
      <c r="A26" s="389"/>
      <c r="B26" s="389"/>
      <c r="C26" s="390"/>
      <c r="D26" s="391"/>
      <c r="E26" s="369"/>
      <c r="F26" s="369"/>
      <c r="G26" s="392"/>
      <c r="H26" s="184"/>
      <c r="I26" s="184"/>
      <c r="J26" s="184"/>
      <c r="K26" s="164" t="s">
        <v>639</v>
      </c>
      <c r="L26" s="165">
        <v>0.18791600000000003</v>
      </c>
      <c r="M26" s="165">
        <v>0.99999000000000005</v>
      </c>
      <c r="N26" s="165">
        <v>0.59308000000000005</v>
      </c>
      <c r="O26" s="166" t="s">
        <v>639</v>
      </c>
      <c r="P26" s="167">
        <v>960</v>
      </c>
      <c r="Q26" s="168">
        <v>740</v>
      </c>
      <c r="R26" s="169"/>
      <c r="S26" s="144"/>
    </row>
    <row r="27" spans="1:19" ht="18.600000000000001" customHeight="1" thickBot="1" x14ac:dyDescent="0.3">
      <c r="A27" s="389"/>
      <c r="B27" s="389"/>
      <c r="C27" s="390"/>
      <c r="D27" s="391"/>
      <c r="E27" s="369"/>
      <c r="F27" s="369"/>
      <c r="G27" s="392"/>
      <c r="H27" s="184"/>
      <c r="I27" s="184"/>
      <c r="J27" s="184"/>
      <c r="K27" s="185" t="s">
        <v>640</v>
      </c>
      <c r="L27" s="186">
        <v>1</v>
      </c>
      <c r="M27" s="187">
        <v>1</v>
      </c>
      <c r="N27" s="186">
        <v>1</v>
      </c>
      <c r="O27" s="188" t="s">
        <v>640</v>
      </c>
      <c r="P27" s="189">
        <v>1000</v>
      </c>
      <c r="Q27" s="190">
        <v>870</v>
      </c>
      <c r="R27" s="169"/>
      <c r="S27" s="144"/>
    </row>
    <row r="28" spans="1:19" ht="184.5" customHeight="1" x14ac:dyDescent="0.25">
      <c r="A28" s="389"/>
      <c r="B28" s="389"/>
      <c r="C28" s="390"/>
      <c r="D28" s="391"/>
      <c r="E28" s="369"/>
      <c r="F28" s="369"/>
      <c r="G28" s="392"/>
      <c r="H28" s="184"/>
      <c r="I28" s="184"/>
      <c r="J28" s="184"/>
      <c r="K28" s="184"/>
      <c r="L28" s="184"/>
      <c r="M28" s="184"/>
      <c r="N28" s="184"/>
      <c r="O28" s="184"/>
      <c r="P28" s="184"/>
      <c r="Q28" s="184"/>
      <c r="R28" s="184"/>
      <c r="S28" s="144"/>
    </row>
    <row r="29" spans="1:19" ht="15" x14ac:dyDescent="0.25">
      <c r="A29" s="151"/>
      <c r="B29" s="151"/>
      <c r="C29" s="152"/>
      <c r="D29" s="148"/>
      <c r="E29" s="148"/>
      <c r="F29" s="148"/>
      <c r="G29" s="191"/>
      <c r="H29" s="184"/>
      <c r="I29" s="184"/>
      <c r="J29" s="184"/>
      <c r="K29" s="184"/>
      <c r="L29" s="184"/>
      <c r="M29" s="184"/>
      <c r="N29" s="184"/>
      <c r="O29" s="184"/>
      <c r="P29" s="184"/>
      <c r="Q29" s="184"/>
      <c r="R29" s="184"/>
      <c r="S29" s="144"/>
    </row>
    <row r="30" spans="1:19" ht="30" customHeight="1" x14ac:dyDescent="0.25">
      <c r="A30" s="192" t="s">
        <v>641</v>
      </c>
      <c r="B30" s="193" t="s">
        <v>611</v>
      </c>
      <c r="C30" s="152"/>
      <c r="D30" s="387" t="s">
        <v>641</v>
      </c>
      <c r="E30" s="388"/>
      <c r="F30" s="194" t="s">
        <v>613</v>
      </c>
      <c r="G30" s="191"/>
      <c r="H30" s="184"/>
      <c r="I30" s="184"/>
      <c r="J30" s="184"/>
      <c r="K30" s="184"/>
      <c r="L30" s="184"/>
      <c r="M30" s="184"/>
      <c r="N30" s="184"/>
      <c r="O30" s="184"/>
      <c r="P30" s="184"/>
      <c r="Q30" s="184"/>
      <c r="R30" s="184"/>
      <c r="S30" s="144"/>
    </row>
    <row r="31" spans="1:19" ht="30" customHeight="1" x14ac:dyDescent="0.25">
      <c r="A31" s="192" t="s">
        <v>642</v>
      </c>
      <c r="B31" s="195">
        <f>$N$17</f>
        <v>4.6000000000000001E-4</v>
      </c>
      <c r="C31" s="152"/>
      <c r="D31" s="387" t="s">
        <v>642</v>
      </c>
      <c r="E31" s="388"/>
      <c r="F31" s="196">
        <f>$N$21</f>
        <v>8.0199999999999998E-4</v>
      </c>
      <c r="G31" s="191"/>
      <c r="H31" s="184"/>
      <c r="I31" s="184"/>
      <c r="J31" s="184"/>
      <c r="K31" s="184"/>
      <c r="L31" s="184"/>
      <c r="M31" s="184"/>
      <c r="N31" s="184"/>
      <c r="O31" s="184"/>
      <c r="P31" s="184"/>
      <c r="Q31" s="184"/>
      <c r="R31" s="184"/>
      <c r="S31" s="144"/>
    </row>
    <row r="32" spans="1:19" ht="15" x14ac:dyDescent="0.25">
      <c r="A32" s="151"/>
      <c r="B32" s="151"/>
      <c r="C32" s="152"/>
      <c r="D32" s="197"/>
      <c r="E32" s="148"/>
      <c r="F32" s="148"/>
      <c r="G32" s="191"/>
      <c r="H32" s="184"/>
      <c r="I32" s="184"/>
      <c r="J32" s="184"/>
      <c r="K32" s="184"/>
      <c r="L32" s="184"/>
      <c r="M32" s="184"/>
      <c r="N32" s="184"/>
      <c r="O32" s="184"/>
      <c r="P32" s="184"/>
      <c r="Q32" s="184"/>
      <c r="R32" s="184"/>
      <c r="S32" s="144"/>
    </row>
    <row r="33" spans="1:19" ht="15" x14ac:dyDescent="0.25">
      <c r="A33" s="304" t="s">
        <v>643</v>
      </c>
      <c r="B33" s="304"/>
      <c r="C33" s="304"/>
      <c r="D33" s="304"/>
      <c r="E33" s="304"/>
      <c r="F33" s="304"/>
      <c r="G33" s="304"/>
      <c r="H33" s="304"/>
      <c r="I33" s="304"/>
      <c r="J33" s="304"/>
      <c r="K33" s="304"/>
      <c r="L33" s="304"/>
      <c r="M33" s="304"/>
      <c r="N33" s="304"/>
      <c r="O33" s="304"/>
      <c r="P33" s="304"/>
      <c r="Q33" s="304"/>
      <c r="R33" s="143"/>
      <c r="S33" s="144"/>
    </row>
    <row r="34" spans="1:19" ht="15" x14ac:dyDescent="0.25">
      <c r="A34" s="359" t="s">
        <v>605</v>
      </c>
      <c r="B34" s="359"/>
      <c r="C34" s="359"/>
      <c r="D34" s="359"/>
      <c r="E34" s="359"/>
      <c r="F34" s="359"/>
      <c r="G34" s="359"/>
      <c r="H34" s="359"/>
      <c r="I34" s="359"/>
      <c r="J34" s="361" t="s">
        <v>606</v>
      </c>
      <c r="K34" s="361"/>
      <c r="L34" s="361"/>
      <c r="M34" s="361"/>
      <c r="N34" s="361"/>
      <c r="O34" s="361"/>
      <c r="P34" s="361"/>
      <c r="Q34" s="361"/>
      <c r="R34" s="147"/>
      <c r="S34" s="144"/>
    </row>
    <row r="35" spans="1:19" ht="126" customHeight="1" x14ac:dyDescent="0.2">
      <c r="A35" s="355" t="s">
        <v>644</v>
      </c>
      <c r="B35" s="355"/>
      <c r="C35" s="355"/>
      <c r="D35" s="355"/>
      <c r="E35" s="355"/>
      <c r="F35" s="355"/>
      <c r="G35" s="355"/>
      <c r="H35" s="355"/>
      <c r="I35" s="356"/>
      <c r="J35" s="357" t="s">
        <v>645</v>
      </c>
      <c r="K35" s="357"/>
      <c r="L35" s="357"/>
      <c r="M35" s="357"/>
      <c r="N35" s="357"/>
      <c r="O35" s="357"/>
      <c r="P35" s="357"/>
      <c r="Q35" s="357"/>
      <c r="R35" s="148"/>
      <c r="S35" s="198"/>
    </row>
    <row r="36" spans="1:19" ht="15" x14ac:dyDescent="0.25">
      <c r="A36" s="304" t="s">
        <v>646</v>
      </c>
      <c r="B36" s="304"/>
      <c r="C36" s="304"/>
      <c r="D36" s="304"/>
      <c r="E36" s="304"/>
      <c r="F36" s="304"/>
      <c r="G36" s="304"/>
      <c r="H36" s="304"/>
      <c r="I36" s="304"/>
      <c r="J36" s="304"/>
      <c r="K36" s="304"/>
      <c r="L36" s="304"/>
      <c r="M36" s="304"/>
      <c r="N36" s="304"/>
      <c r="O36" s="304"/>
      <c r="P36" s="304"/>
      <c r="Q36" s="304"/>
      <c r="R36" s="143"/>
      <c r="S36" s="69"/>
    </row>
    <row r="37" spans="1:19" ht="79.5" customHeight="1" x14ac:dyDescent="0.2">
      <c r="A37" s="303" t="s">
        <v>647</v>
      </c>
      <c r="B37" s="303"/>
      <c r="C37" s="303"/>
      <c r="D37" s="303"/>
      <c r="E37" s="303"/>
      <c r="F37" s="303"/>
      <c r="G37" s="303"/>
      <c r="H37" s="303"/>
      <c r="I37" s="303"/>
      <c r="J37" s="303"/>
      <c r="K37" s="303"/>
      <c r="L37" s="303"/>
      <c r="M37" s="303"/>
      <c r="N37" s="303"/>
      <c r="O37" s="303"/>
      <c r="P37" s="303"/>
      <c r="Q37" s="303"/>
      <c r="R37" s="145"/>
      <c r="S37" s="69"/>
    </row>
    <row r="38" spans="1:19" ht="15" x14ac:dyDescent="0.25">
      <c r="A38" s="304" t="s">
        <v>648</v>
      </c>
      <c r="B38" s="304"/>
      <c r="C38" s="304"/>
      <c r="D38" s="304"/>
      <c r="E38" s="304"/>
      <c r="F38" s="304"/>
      <c r="G38" s="304"/>
      <c r="H38" s="304"/>
      <c r="I38" s="304"/>
      <c r="J38" s="304"/>
      <c r="K38" s="304"/>
      <c r="L38" s="304"/>
      <c r="M38" s="304"/>
      <c r="N38" s="304"/>
      <c r="O38" s="304"/>
      <c r="P38" s="304"/>
      <c r="Q38" s="304"/>
      <c r="R38" s="143"/>
      <c r="S38" s="69"/>
    </row>
    <row r="39" spans="1:19" ht="134.25" customHeight="1" x14ac:dyDescent="0.2">
      <c r="A39" s="303" t="s">
        <v>649</v>
      </c>
      <c r="B39" s="303"/>
      <c r="C39" s="303"/>
      <c r="D39" s="303"/>
      <c r="E39" s="303"/>
      <c r="F39" s="303"/>
      <c r="G39" s="303"/>
      <c r="H39" s="303"/>
      <c r="I39" s="303"/>
      <c r="J39" s="303"/>
      <c r="K39" s="303"/>
      <c r="L39" s="303"/>
      <c r="M39" s="303"/>
      <c r="N39" s="303"/>
      <c r="O39" s="303"/>
      <c r="P39" s="303"/>
      <c r="Q39" s="303"/>
      <c r="R39" s="145"/>
      <c r="S39" s="69"/>
    </row>
    <row r="40" spans="1:19" ht="15" x14ac:dyDescent="0.25">
      <c r="A40" s="304" t="s">
        <v>650</v>
      </c>
      <c r="B40" s="304"/>
      <c r="C40" s="304"/>
      <c r="D40" s="304"/>
      <c r="E40" s="304"/>
      <c r="F40" s="304"/>
      <c r="G40" s="304"/>
      <c r="H40" s="304"/>
      <c r="I40" s="304"/>
      <c r="J40" s="304"/>
      <c r="K40" s="304"/>
      <c r="L40" s="304"/>
      <c r="M40" s="304"/>
      <c r="N40" s="304"/>
      <c r="O40" s="304"/>
      <c r="P40" s="304"/>
      <c r="Q40" s="304"/>
      <c r="R40" s="304"/>
      <c r="S40" s="304"/>
    </row>
    <row r="41" spans="1:19" ht="29.45" customHeight="1" x14ac:dyDescent="0.2">
      <c r="A41" s="305" t="s">
        <v>651</v>
      </c>
      <c r="B41" s="305"/>
      <c r="C41" s="305"/>
      <c r="D41" s="305"/>
      <c r="E41" s="305"/>
      <c r="F41" s="305"/>
      <c r="G41" s="305"/>
      <c r="H41" s="305"/>
      <c r="I41" s="305"/>
      <c r="J41" s="305"/>
      <c r="K41" s="305"/>
      <c r="L41" s="305"/>
      <c r="M41" s="305"/>
      <c r="N41" s="305"/>
      <c r="O41" s="305"/>
      <c r="P41" s="305"/>
      <c r="Q41" s="305"/>
      <c r="R41" s="199"/>
      <c r="S41" s="69"/>
    </row>
    <row r="42" spans="1:19" ht="15" x14ac:dyDescent="0.25">
      <c r="A42" s="304" t="s">
        <v>652</v>
      </c>
      <c r="B42" s="304"/>
      <c r="C42" s="304"/>
      <c r="D42" s="304"/>
      <c r="E42" s="304"/>
      <c r="F42" s="304"/>
      <c r="G42" s="304"/>
      <c r="H42" s="304"/>
      <c r="I42" s="304"/>
      <c r="J42" s="304"/>
      <c r="K42" s="304"/>
      <c r="L42" s="304"/>
      <c r="M42" s="304"/>
      <c r="N42" s="304"/>
      <c r="O42" s="304"/>
      <c r="P42" s="304"/>
      <c r="Q42" s="304"/>
      <c r="R42" s="304"/>
      <c r="S42" s="304"/>
    </row>
    <row r="43" spans="1:19" ht="33" customHeight="1" x14ac:dyDescent="0.2">
      <c r="A43" s="303" t="s">
        <v>653</v>
      </c>
      <c r="B43" s="303"/>
      <c r="C43" s="303"/>
      <c r="D43" s="303"/>
      <c r="E43" s="303"/>
      <c r="F43" s="303"/>
      <c r="G43" s="303"/>
      <c r="H43" s="303"/>
      <c r="I43" s="303"/>
      <c r="J43" s="303"/>
      <c r="K43" s="303"/>
      <c r="L43" s="303"/>
      <c r="M43" s="303"/>
      <c r="N43" s="303"/>
      <c r="O43" s="303"/>
      <c r="P43" s="303"/>
      <c r="Q43" s="303"/>
      <c r="R43" s="199"/>
      <c r="S43" s="69"/>
    </row>
    <row r="44" spans="1:19" ht="15.75" customHeight="1" x14ac:dyDescent="0.25">
      <c r="A44" s="304" t="s">
        <v>654</v>
      </c>
      <c r="B44" s="304"/>
      <c r="C44" s="304"/>
      <c r="D44" s="304"/>
      <c r="E44" s="304"/>
      <c r="F44" s="304"/>
      <c r="G44" s="304"/>
      <c r="H44" s="304"/>
      <c r="I44" s="304"/>
      <c r="J44" s="304"/>
      <c r="K44" s="304"/>
      <c r="L44" s="304"/>
      <c r="M44" s="304"/>
      <c r="N44" s="304"/>
      <c r="O44" s="304"/>
      <c r="P44" s="304"/>
      <c r="Q44" s="304"/>
      <c r="R44" s="304"/>
      <c r="S44" s="304"/>
    </row>
    <row r="45" spans="1:19" ht="32.25" customHeight="1" x14ac:dyDescent="0.2">
      <c r="A45" s="303" t="s">
        <v>655</v>
      </c>
      <c r="B45" s="303"/>
      <c r="C45" s="303"/>
      <c r="D45" s="303"/>
      <c r="E45" s="303"/>
      <c r="F45" s="303"/>
      <c r="G45" s="303"/>
      <c r="H45" s="303"/>
      <c r="I45" s="303"/>
      <c r="J45" s="303"/>
      <c r="K45" s="303"/>
      <c r="L45" s="303"/>
      <c r="M45" s="303"/>
      <c r="N45" s="303"/>
      <c r="O45" s="303"/>
      <c r="P45" s="303"/>
      <c r="Q45" s="303"/>
      <c r="R45" s="199"/>
      <c r="S45" s="69"/>
    </row>
    <row r="46" spans="1:19" ht="15" x14ac:dyDescent="0.2">
      <c r="A46" s="396" t="s">
        <v>656</v>
      </c>
      <c r="B46" s="396"/>
      <c r="C46" s="396"/>
      <c r="D46" s="396"/>
      <c r="E46" s="396"/>
      <c r="F46" s="396"/>
      <c r="G46" s="396"/>
      <c r="H46" s="396"/>
      <c r="I46" s="396"/>
      <c r="J46" s="396"/>
      <c r="K46" s="396"/>
      <c r="L46" s="396"/>
      <c r="M46" s="396"/>
      <c r="N46" s="396"/>
      <c r="O46" s="396"/>
      <c r="P46" s="396"/>
      <c r="Q46" s="396"/>
      <c r="R46" s="396"/>
      <c r="S46" s="396"/>
    </row>
    <row r="47" spans="1:19" ht="33" customHeight="1" x14ac:dyDescent="0.2">
      <c r="A47" s="382" t="s">
        <v>605</v>
      </c>
      <c r="B47" s="382"/>
      <c r="C47" s="382"/>
      <c r="D47" s="382"/>
      <c r="E47" s="382"/>
      <c r="F47" s="382"/>
      <c r="G47" s="382"/>
      <c r="H47" s="382"/>
      <c r="I47" s="382"/>
      <c r="J47" s="382"/>
      <c r="K47" s="382"/>
      <c r="L47" s="382"/>
      <c r="M47" s="382"/>
      <c r="N47" s="382"/>
      <c r="O47" s="382"/>
      <c r="P47" s="382"/>
      <c r="Q47" s="382"/>
      <c r="R47" s="382"/>
      <c r="S47" s="382"/>
    </row>
    <row r="48" spans="1:19" ht="15" x14ac:dyDescent="0.25">
      <c r="A48" s="67"/>
      <c r="B48" s="397" t="s">
        <v>657</v>
      </c>
      <c r="C48" s="397"/>
      <c r="D48" s="397" t="s">
        <v>658</v>
      </c>
      <c r="E48" s="397"/>
      <c r="F48" s="397" t="s">
        <v>659</v>
      </c>
      <c r="G48" s="397"/>
      <c r="H48" s="397"/>
      <c r="I48" s="397" t="s">
        <v>660</v>
      </c>
      <c r="J48" s="397"/>
      <c r="K48" s="397"/>
      <c r="L48" s="397"/>
      <c r="M48" s="397" t="s">
        <v>661</v>
      </c>
      <c r="N48" s="397"/>
      <c r="O48" s="397"/>
      <c r="P48" s="397"/>
      <c r="Q48" s="200" t="s">
        <v>662</v>
      </c>
      <c r="R48" s="200" t="s">
        <v>663</v>
      </c>
      <c r="S48" s="69"/>
    </row>
    <row r="49" spans="1:19" s="34" customFormat="1" ht="61.15" customHeight="1" x14ac:dyDescent="0.2">
      <c r="A49" s="71" t="s">
        <v>664</v>
      </c>
      <c r="B49" s="71" t="s">
        <v>641</v>
      </c>
      <c r="C49" s="71" t="s">
        <v>665</v>
      </c>
      <c r="D49" s="71" t="s">
        <v>666</v>
      </c>
      <c r="E49" s="71" t="s">
        <v>590</v>
      </c>
      <c r="F49" s="71" t="s">
        <v>667</v>
      </c>
      <c r="G49" s="71" t="s">
        <v>668</v>
      </c>
      <c r="H49" s="71" t="s">
        <v>669</v>
      </c>
      <c r="I49" s="71" t="s">
        <v>670</v>
      </c>
      <c r="J49" s="71" t="s">
        <v>671</v>
      </c>
      <c r="K49" s="71" t="s">
        <v>672</v>
      </c>
      <c r="L49" s="71" t="s">
        <v>673</v>
      </c>
      <c r="M49" s="71" t="s">
        <v>674</v>
      </c>
      <c r="N49" s="71" t="s">
        <v>675</v>
      </c>
      <c r="O49" s="71" t="s">
        <v>676</v>
      </c>
      <c r="P49" s="71" t="s">
        <v>677</v>
      </c>
      <c r="Q49" s="71" t="s">
        <v>678</v>
      </c>
      <c r="R49" s="71" t="s">
        <v>679</v>
      </c>
      <c r="S49" s="212"/>
    </row>
    <row r="50" spans="1:19" x14ac:dyDescent="0.2">
      <c r="A50" s="213">
        <v>2030</v>
      </c>
      <c r="B50" s="214" t="str">
        <f>$B$30</f>
        <v>E2</v>
      </c>
      <c r="C50" s="215">
        <f>VLOOKUP($B$50,$K$16:$N$27,4,0)</f>
        <v>4.6000000000000001E-4</v>
      </c>
      <c r="D50" s="216">
        <f>VLOOKUP($A50,$A$115:$G$122,5,0)</f>
        <v>0.22500000000000001</v>
      </c>
      <c r="E50" s="217">
        <f>1/(1+(EXP((-LN(C50/(1-C50)))-D50)))</f>
        <v>5.7600159383638125E-4</v>
      </c>
      <c r="F50" s="214" t="str">
        <f>VLOOKUP(E50,$L$16:$Q$27,4,1)</f>
        <v>E3</v>
      </c>
      <c r="G50" s="214">
        <f>VLOOKUP(B50,$O$16:$Q$27,2,0)</f>
        <v>100</v>
      </c>
      <c r="H50" s="214">
        <f>VLOOKUP(F50,$O$16:$Q$27,2,0)</f>
        <v>120</v>
      </c>
      <c r="I50" s="214">
        <f>H50-G50</f>
        <v>20</v>
      </c>
      <c r="J50" s="214">
        <f>MAX(I50:I57,0)</f>
        <v>50</v>
      </c>
      <c r="K50" s="214">
        <f>MIN(I50:I57,0)</f>
        <v>0</v>
      </c>
      <c r="L50" s="214">
        <f>IF(ABS(J50)&gt;ABS(K50),J50,K50)</f>
        <v>50</v>
      </c>
      <c r="M50" s="218">
        <v>20</v>
      </c>
      <c r="N50" s="218">
        <f>MAX($M50:$M57,0)</f>
        <v>40</v>
      </c>
      <c r="O50" s="218">
        <f>MIN($M50:$M57,0)</f>
        <v>0</v>
      </c>
      <c r="P50" s="214">
        <f>IF(ABS(N50)&gt;ABS(O50),N50,O50)</f>
        <v>40</v>
      </c>
      <c r="Q50" s="219">
        <f>((($B$8*$L50)+($B$9*$P50))*($B$10/1000000))</f>
        <v>-162000</v>
      </c>
      <c r="R50" s="220">
        <f>Q50+$B$10</f>
        <v>2538000</v>
      </c>
      <c r="S50" s="69"/>
    </row>
    <row r="51" spans="1:19" x14ac:dyDescent="0.2">
      <c r="A51" s="214">
        <v>2031</v>
      </c>
      <c r="B51" s="221" t="s">
        <v>680</v>
      </c>
      <c r="C51" s="221" t="s">
        <v>680</v>
      </c>
      <c r="D51" s="221" t="s">
        <v>680</v>
      </c>
      <c r="E51" s="222" t="s">
        <v>680</v>
      </c>
      <c r="F51" s="221" t="s">
        <v>680</v>
      </c>
      <c r="G51" s="221" t="s">
        <v>680</v>
      </c>
      <c r="H51" s="221" t="s">
        <v>680</v>
      </c>
      <c r="I51" s="214">
        <f>$I$50</f>
        <v>20</v>
      </c>
      <c r="J51" s="221" t="s">
        <v>680</v>
      </c>
      <c r="K51" s="221" t="s">
        <v>680</v>
      </c>
      <c r="L51" s="221" t="s">
        <v>680</v>
      </c>
      <c r="M51" s="218">
        <f>$M$50</f>
        <v>20</v>
      </c>
      <c r="N51" s="221" t="s">
        <v>680</v>
      </c>
      <c r="O51" s="221" t="s">
        <v>680</v>
      </c>
      <c r="P51" s="221" t="s">
        <v>680</v>
      </c>
      <c r="Q51" s="221" t="s">
        <v>680</v>
      </c>
      <c r="R51" s="223"/>
      <c r="S51" s="69"/>
    </row>
    <row r="52" spans="1:19" x14ac:dyDescent="0.2">
      <c r="A52" s="214">
        <v>2032</v>
      </c>
      <c r="B52" s="221" t="s">
        <v>680</v>
      </c>
      <c r="C52" s="221" t="s">
        <v>680</v>
      </c>
      <c r="D52" s="221" t="s">
        <v>680</v>
      </c>
      <c r="E52" s="222" t="s">
        <v>680</v>
      </c>
      <c r="F52" s="221" t="s">
        <v>680</v>
      </c>
      <c r="G52" s="221" t="s">
        <v>680</v>
      </c>
      <c r="H52" s="221" t="s">
        <v>680</v>
      </c>
      <c r="I52" s="214">
        <f>$I$50</f>
        <v>20</v>
      </c>
      <c r="J52" s="221" t="s">
        <v>680</v>
      </c>
      <c r="K52" s="221" t="s">
        <v>680</v>
      </c>
      <c r="L52" s="221" t="s">
        <v>680</v>
      </c>
      <c r="M52" s="218">
        <f>$M$50</f>
        <v>20</v>
      </c>
      <c r="N52" s="221" t="s">
        <v>680</v>
      </c>
      <c r="O52" s="221" t="s">
        <v>680</v>
      </c>
      <c r="P52" s="221" t="s">
        <v>680</v>
      </c>
      <c r="Q52" s="221" t="s">
        <v>680</v>
      </c>
      <c r="R52" s="223"/>
      <c r="S52" s="69"/>
    </row>
    <row r="53" spans="1:19" x14ac:dyDescent="0.2">
      <c r="A53" s="214">
        <v>2033</v>
      </c>
      <c r="B53" s="221" t="s">
        <v>680</v>
      </c>
      <c r="C53" s="221" t="s">
        <v>680</v>
      </c>
      <c r="D53" s="221" t="s">
        <v>680</v>
      </c>
      <c r="E53" s="222" t="s">
        <v>680</v>
      </c>
      <c r="F53" s="221" t="s">
        <v>680</v>
      </c>
      <c r="G53" s="221" t="s">
        <v>680</v>
      </c>
      <c r="H53" s="221" t="s">
        <v>680</v>
      </c>
      <c r="I53" s="214">
        <f>$I$50</f>
        <v>20</v>
      </c>
      <c r="J53" s="221" t="s">
        <v>680</v>
      </c>
      <c r="K53" s="221" t="s">
        <v>680</v>
      </c>
      <c r="L53" s="221" t="s">
        <v>680</v>
      </c>
      <c r="M53" s="218">
        <f>$M$50</f>
        <v>20</v>
      </c>
      <c r="N53" s="221" t="s">
        <v>680</v>
      </c>
      <c r="O53" s="221" t="s">
        <v>680</v>
      </c>
      <c r="P53" s="221" t="s">
        <v>680</v>
      </c>
      <c r="Q53" s="221" t="s">
        <v>680</v>
      </c>
      <c r="R53" s="223"/>
      <c r="S53" s="69"/>
    </row>
    <row r="54" spans="1:19" x14ac:dyDescent="0.2">
      <c r="A54" s="214">
        <v>2034</v>
      </c>
      <c r="B54" s="221" t="s">
        <v>680</v>
      </c>
      <c r="C54" s="221" t="s">
        <v>680</v>
      </c>
      <c r="D54" s="221" t="s">
        <v>680</v>
      </c>
      <c r="E54" s="222" t="s">
        <v>680</v>
      </c>
      <c r="F54" s="221" t="s">
        <v>680</v>
      </c>
      <c r="G54" s="221" t="s">
        <v>680</v>
      </c>
      <c r="H54" s="221" t="s">
        <v>680</v>
      </c>
      <c r="I54" s="214">
        <f>$I$50</f>
        <v>20</v>
      </c>
      <c r="J54" s="221" t="s">
        <v>680</v>
      </c>
      <c r="K54" s="221" t="s">
        <v>680</v>
      </c>
      <c r="L54" s="221" t="s">
        <v>680</v>
      </c>
      <c r="M54" s="218">
        <f>$M$50</f>
        <v>20</v>
      </c>
      <c r="N54" s="221" t="s">
        <v>680</v>
      </c>
      <c r="O54" s="221" t="s">
        <v>680</v>
      </c>
      <c r="P54" s="221" t="s">
        <v>680</v>
      </c>
      <c r="Q54" s="221" t="s">
        <v>680</v>
      </c>
      <c r="R54" s="223"/>
      <c r="S54" s="69"/>
    </row>
    <row r="55" spans="1:19" x14ac:dyDescent="0.2">
      <c r="A55" s="213">
        <v>2035</v>
      </c>
      <c r="B55" s="214" t="str">
        <f>$B$50</f>
        <v>E2</v>
      </c>
      <c r="C55" s="215">
        <f>$C$50</f>
        <v>4.6000000000000001E-4</v>
      </c>
      <c r="D55" s="216">
        <f>VLOOKUP($A55,$A$115:$G$122,5,0)</f>
        <v>0.27</v>
      </c>
      <c r="E55" s="217">
        <f>1/(1+(EXP((-LN(C55/(1-C55)))-D55)))</f>
        <v>6.0249774101186831E-4</v>
      </c>
      <c r="F55" s="214" t="str">
        <f>VLOOKUP(E55,$L$16:$Q$27,4,1)</f>
        <v>E4</v>
      </c>
      <c r="G55" s="214">
        <f>$G$50</f>
        <v>100</v>
      </c>
      <c r="H55" s="214">
        <f>VLOOKUP(F55,$O$16:$Q$27,2,0)</f>
        <v>150</v>
      </c>
      <c r="I55" s="214">
        <f t="shared" ref="I55:I70" si="0">H55-G55</f>
        <v>50</v>
      </c>
      <c r="J55" s="214">
        <f>MAX(I55:I62,0)</f>
        <v>80</v>
      </c>
      <c r="K55" s="214">
        <f>MIN(I55:I62,0)</f>
        <v>0</v>
      </c>
      <c r="L55" s="214">
        <f>IF(ABS(J55)&gt;ABS(K55),J55,K55)</f>
        <v>80</v>
      </c>
      <c r="M55" s="218">
        <v>40</v>
      </c>
      <c r="N55" s="218">
        <f>MAX($M55:$M62,0)</f>
        <v>54</v>
      </c>
      <c r="O55" s="218">
        <f>MIN($M55:$M62,0)</f>
        <v>0</v>
      </c>
      <c r="P55" s="214">
        <f>IF(ABS(N55)&gt;ABS(O55),N55,O55)</f>
        <v>54</v>
      </c>
      <c r="Q55" s="219">
        <f>((($B$8*$L55)+($B$9*$P55))*($B$10/1000000))</f>
        <v>-245700.00000000003</v>
      </c>
      <c r="R55" s="220">
        <f>Q55+$B$10</f>
        <v>2454300</v>
      </c>
      <c r="S55" s="69"/>
    </row>
    <row r="56" spans="1:19" x14ac:dyDescent="0.2">
      <c r="A56" s="214">
        <v>2036</v>
      </c>
      <c r="B56" s="221" t="s">
        <v>680</v>
      </c>
      <c r="C56" s="221" t="s">
        <v>680</v>
      </c>
      <c r="D56" s="221" t="s">
        <v>680</v>
      </c>
      <c r="E56" s="222" t="s">
        <v>680</v>
      </c>
      <c r="F56" s="221" t="s">
        <v>680</v>
      </c>
      <c r="G56" s="221" t="s">
        <v>680</v>
      </c>
      <c r="H56" s="221" t="s">
        <v>680</v>
      </c>
      <c r="I56" s="214">
        <f>$I$55</f>
        <v>50</v>
      </c>
      <c r="J56" s="221" t="s">
        <v>680</v>
      </c>
      <c r="K56" s="221" t="s">
        <v>680</v>
      </c>
      <c r="L56" s="221" t="s">
        <v>680</v>
      </c>
      <c r="M56" s="218">
        <f>$M$55</f>
        <v>40</v>
      </c>
      <c r="N56" s="221" t="s">
        <v>680</v>
      </c>
      <c r="O56" s="221" t="s">
        <v>680</v>
      </c>
      <c r="P56" s="221" t="s">
        <v>680</v>
      </c>
      <c r="Q56" s="221" t="s">
        <v>680</v>
      </c>
      <c r="R56" s="223"/>
      <c r="S56" s="69"/>
    </row>
    <row r="57" spans="1:19" x14ac:dyDescent="0.2">
      <c r="A57" s="214">
        <v>2037</v>
      </c>
      <c r="B57" s="221" t="s">
        <v>680</v>
      </c>
      <c r="C57" s="221" t="s">
        <v>680</v>
      </c>
      <c r="D57" s="221" t="s">
        <v>680</v>
      </c>
      <c r="E57" s="222" t="s">
        <v>680</v>
      </c>
      <c r="F57" s="221" t="s">
        <v>680</v>
      </c>
      <c r="G57" s="221" t="s">
        <v>680</v>
      </c>
      <c r="H57" s="221" t="s">
        <v>680</v>
      </c>
      <c r="I57" s="214">
        <f t="shared" ref="I57:I59" si="1">$I$55</f>
        <v>50</v>
      </c>
      <c r="J57" s="221" t="s">
        <v>680</v>
      </c>
      <c r="K57" s="221" t="s">
        <v>680</v>
      </c>
      <c r="L57" s="221" t="s">
        <v>680</v>
      </c>
      <c r="M57" s="218">
        <f>$M$55</f>
        <v>40</v>
      </c>
      <c r="N57" s="221" t="s">
        <v>680</v>
      </c>
      <c r="O57" s="221" t="s">
        <v>680</v>
      </c>
      <c r="P57" s="221" t="s">
        <v>680</v>
      </c>
      <c r="Q57" s="221" t="s">
        <v>680</v>
      </c>
      <c r="R57" s="223"/>
      <c r="S57" s="69"/>
    </row>
    <row r="58" spans="1:19" x14ac:dyDescent="0.2">
      <c r="A58" s="214">
        <v>2038</v>
      </c>
      <c r="B58" s="221" t="s">
        <v>680</v>
      </c>
      <c r="C58" s="221" t="s">
        <v>680</v>
      </c>
      <c r="D58" s="221" t="s">
        <v>680</v>
      </c>
      <c r="E58" s="222" t="s">
        <v>680</v>
      </c>
      <c r="F58" s="221" t="s">
        <v>680</v>
      </c>
      <c r="G58" s="221" t="s">
        <v>680</v>
      </c>
      <c r="H58" s="221" t="s">
        <v>680</v>
      </c>
      <c r="I58" s="214">
        <f t="shared" si="1"/>
        <v>50</v>
      </c>
      <c r="J58" s="221" t="s">
        <v>680</v>
      </c>
      <c r="K58" s="221" t="s">
        <v>680</v>
      </c>
      <c r="L58" s="221" t="s">
        <v>680</v>
      </c>
      <c r="M58" s="218">
        <f>$M$55</f>
        <v>40</v>
      </c>
      <c r="N58" s="221" t="s">
        <v>680</v>
      </c>
      <c r="O58" s="221" t="s">
        <v>680</v>
      </c>
      <c r="P58" s="221" t="s">
        <v>680</v>
      </c>
      <c r="Q58" s="221" t="s">
        <v>680</v>
      </c>
      <c r="R58" s="223"/>
      <c r="S58" s="69"/>
    </row>
    <row r="59" spans="1:19" x14ac:dyDescent="0.2">
      <c r="A59" s="214">
        <v>2039</v>
      </c>
      <c r="B59" s="221" t="s">
        <v>680</v>
      </c>
      <c r="C59" s="221" t="s">
        <v>680</v>
      </c>
      <c r="D59" s="221" t="s">
        <v>680</v>
      </c>
      <c r="E59" s="222" t="s">
        <v>680</v>
      </c>
      <c r="F59" s="221" t="s">
        <v>680</v>
      </c>
      <c r="G59" s="221" t="s">
        <v>680</v>
      </c>
      <c r="H59" s="221" t="s">
        <v>680</v>
      </c>
      <c r="I59" s="214">
        <f t="shared" si="1"/>
        <v>50</v>
      </c>
      <c r="J59" s="221" t="s">
        <v>680</v>
      </c>
      <c r="K59" s="221" t="s">
        <v>680</v>
      </c>
      <c r="L59" s="221" t="s">
        <v>680</v>
      </c>
      <c r="M59" s="218">
        <f>$M$55</f>
        <v>40</v>
      </c>
      <c r="N59" s="221" t="s">
        <v>680</v>
      </c>
      <c r="O59" s="221" t="s">
        <v>680</v>
      </c>
      <c r="P59" s="221" t="s">
        <v>680</v>
      </c>
      <c r="Q59" s="221" t="s">
        <v>680</v>
      </c>
      <c r="R59" s="223"/>
      <c r="S59" s="69"/>
    </row>
    <row r="60" spans="1:19" x14ac:dyDescent="0.2">
      <c r="A60" s="213">
        <v>2040</v>
      </c>
      <c r="B60" s="214" t="str">
        <f>$B$50</f>
        <v>E2</v>
      </c>
      <c r="C60" s="215">
        <f>$C$50</f>
        <v>4.6000000000000001E-4</v>
      </c>
      <c r="D60" s="216">
        <f>VLOOKUP($A60,$A$115:$G$122,5,0)</f>
        <v>0.36</v>
      </c>
      <c r="E60" s="217">
        <f>1/(1+(EXP((-LN(C60/(1-C60)))-D60)))</f>
        <v>6.5920013132654337E-4</v>
      </c>
      <c r="F60" s="214" t="str">
        <f>VLOOKUP(E60,$L$16:$Q$27,4,1)</f>
        <v>E5</v>
      </c>
      <c r="G60" s="214">
        <f>$G$50</f>
        <v>100</v>
      </c>
      <c r="H60" s="214">
        <f>VLOOKUP(F60,$O$16:$Q$27,2,0)</f>
        <v>180</v>
      </c>
      <c r="I60" s="214">
        <f t="shared" si="0"/>
        <v>80</v>
      </c>
      <c r="J60" s="214">
        <f>MAX(I60:I67,0)</f>
        <v>330</v>
      </c>
      <c r="K60" s="214">
        <f>MIN(I60:I67,0)</f>
        <v>0</v>
      </c>
      <c r="L60" s="214">
        <f>IF(ABS(J60)&gt;ABS(K60),J60,K60)</f>
        <v>330</v>
      </c>
      <c r="M60" s="218">
        <v>54</v>
      </c>
      <c r="N60" s="218">
        <f>MAX($M60:$M67,0)</f>
        <v>54</v>
      </c>
      <c r="O60" s="218">
        <f>MIN($M60:$M67,0)</f>
        <v>0</v>
      </c>
      <c r="P60" s="214">
        <f>IF(ABS(N60)&gt;ABS(O60),N60,O60)</f>
        <v>54</v>
      </c>
      <c r="Q60" s="219">
        <f>((($B$8*$L60)+($B$9*$P60))*($B$10/1000000))</f>
        <v>-785700</v>
      </c>
      <c r="R60" s="220">
        <f>Q60+$B$10</f>
        <v>1914300</v>
      </c>
      <c r="S60" s="69"/>
    </row>
    <row r="61" spans="1:19" x14ac:dyDescent="0.2">
      <c r="A61" s="214">
        <v>2041</v>
      </c>
      <c r="B61" s="221" t="s">
        <v>680</v>
      </c>
      <c r="C61" s="221" t="s">
        <v>680</v>
      </c>
      <c r="D61" s="221" t="s">
        <v>680</v>
      </c>
      <c r="E61" s="222" t="s">
        <v>680</v>
      </c>
      <c r="F61" s="221" t="s">
        <v>680</v>
      </c>
      <c r="G61" s="221" t="s">
        <v>680</v>
      </c>
      <c r="H61" s="221" t="s">
        <v>680</v>
      </c>
      <c r="I61" s="214">
        <f>$I$60</f>
        <v>80</v>
      </c>
      <c r="J61" s="221" t="s">
        <v>680</v>
      </c>
      <c r="K61" s="221" t="s">
        <v>680</v>
      </c>
      <c r="L61" s="221" t="s">
        <v>680</v>
      </c>
      <c r="M61" s="218">
        <f>$M$60</f>
        <v>54</v>
      </c>
      <c r="N61" s="221" t="s">
        <v>680</v>
      </c>
      <c r="O61" s="221" t="s">
        <v>680</v>
      </c>
      <c r="P61" s="221" t="s">
        <v>680</v>
      </c>
      <c r="Q61" s="221" t="s">
        <v>680</v>
      </c>
      <c r="R61" s="223"/>
      <c r="S61" s="69"/>
    </row>
    <row r="62" spans="1:19" x14ac:dyDescent="0.2">
      <c r="A62" s="214">
        <v>2042</v>
      </c>
      <c r="B62" s="221" t="s">
        <v>680</v>
      </c>
      <c r="C62" s="221" t="s">
        <v>680</v>
      </c>
      <c r="D62" s="221" t="s">
        <v>680</v>
      </c>
      <c r="E62" s="222" t="s">
        <v>680</v>
      </c>
      <c r="F62" s="221" t="s">
        <v>680</v>
      </c>
      <c r="G62" s="221" t="s">
        <v>680</v>
      </c>
      <c r="H62" s="221" t="s">
        <v>680</v>
      </c>
      <c r="I62" s="214">
        <f t="shared" ref="I62:I64" si="2">$I$60</f>
        <v>80</v>
      </c>
      <c r="J62" s="221" t="s">
        <v>680</v>
      </c>
      <c r="K62" s="221" t="s">
        <v>680</v>
      </c>
      <c r="L62" s="221" t="s">
        <v>680</v>
      </c>
      <c r="M62" s="218">
        <f>$M$60</f>
        <v>54</v>
      </c>
      <c r="N62" s="221" t="s">
        <v>680</v>
      </c>
      <c r="O62" s="221" t="s">
        <v>680</v>
      </c>
      <c r="P62" s="221" t="s">
        <v>680</v>
      </c>
      <c r="Q62" s="221" t="s">
        <v>680</v>
      </c>
      <c r="R62" s="223"/>
      <c r="S62" s="69"/>
    </row>
    <row r="63" spans="1:19" x14ac:dyDescent="0.2">
      <c r="A63" s="214">
        <v>2043</v>
      </c>
      <c r="B63" s="221" t="s">
        <v>680</v>
      </c>
      <c r="C63" s="221" t="s">
        <v>680</v>
      </c>
      <c r="D63" s="221" t="s">
        <v>680</v>
      </c>
      <c r="E63" s="222" t="s">
        <v>680</v>
      </c>
      <c r="F63" s="221" t="s">
        <v>680</v>
      </c>
      <c r="G63" s="221" t="s">
        <v>680</v>
      </c>
      <c r="H63" s="221" t="s">
        <v>680</v>
      </c>
      <c r="I63" s="214">
        <f t="shared" si="2"/>
        <v>80</v>
      </c>
      <c r="J63" s="221" t="s">
        <v>680</v>
      </c>
      <c r="K63" s="221" t="s">
        <v>680</v>
      </c>
      <c r="L63" s="221" t="s">
        <v>680</v>
      </c>
      <c r="M63" s="218">
        <f>$M$60</f>
        <v>54</v>
      </c>
      <c r="N63" s="221" t="s">
        <v>680</v>
      </c>
      <c r="O63" s="221" t="s">
        <v>680</v>
      </c>
      <c r="P63" s="221" t="s">
        <v>680</v>
      </c>
      <c r="Q63" s="221" t="s">
        <v>680</v>
      </c>
      <c r="R63" s="223"/>
      <c r="S63" s="69"/>
    </row>
    <row r="64" spans="1:19" x14ac:dyDescent="0.2">
      <c r="A64" s="214">
        <v>2044</v>
      </c>
      <c r="B64" s="221" t="s">
        <v>680</v>
      </c>
      <c r="C64" s="221" t="s">
        <v>680</v>
      </c>
      <c r="D64" s="221" t="s">
        <v>680</v>
      </c>
      <c r="E64" s="222" t="s">
        <v>680</v>
      </c>
      <c r="F64" s="221" t="s">
        <v>680</v>
      </c>
      <c r="G64" s="221" t="s">
        <v>680</v>
      </c>
      <c r="H64" s="221" t="s">
        <v>680</v>
      </c>
      <c r="I64" s="214">
        <f t="shared" si="2"/>
        <v>80</v>
      </c>
      <c r="J64" s="221" t="s">
        <v>680</v>
      </c>
      <c r="K64" s="221" t="s">
        <v>680</v>
      </c>
      <c r="L64" s="221" t="s">
        <v>680</v>
      </c>
      <c r="M64" s="218">
        <f>$M$60</f>
        <v>54</v>
      </c>
      <c r="N64" s="221" t="s">
        <v>680</v>
      </c>
      <c r="O64" s="221" t="s">
        <v>680</v>
      </c>
      <c r="P64" s="221" t="s">
        <v>680</v>
      </c>
      <c r="Q64" s="221" t="s">
        <v>680</v>
      </c>
      <c r="R64" s="223"/>
      <c r="S64" s="69"/>
    </row>
    <row r="65" spans="1:19" x14ac:dyDescent="0.2">
      <c r="A65" s="213">
        <v>2045</v>
      </c>
      <c r="B65" s="214" t="str">
        <f>$B$50</f>
        <v>E2</v>
      </c>
      <c r="C65" s="215">
        <f>$C$50</f>
        <v>4.6000000000000001E-4</v>
      </c>
      <c r="D65" s="216">
        <f>VLOOKUP($A65,$A$115:$G$122,5,0)</f>
        <v>0.6</v>
      </c>
      <c r="E65" s="217">
        <f>1/(1+(EXP((-LN(C65/(1-C65)))-D65)))</f>
        <v>8.3785779160406952E-4</v>
      </c>
      <c r="F65" s="214" t="str">
        <f>VLOOKUP(E65,$L$16:$Q$27,4,1)</f>
        <v>E6</v>
      </c>
      <c r="G65" s="214">
        <f>$G$50</f>
        <v>100</v>
      </c>
      <c r="H65" s="214">
        <f>VLOOKUP(F65,$O$16:$Q$27,2,0)</f>
        <v>430</v>
      </c>
      <c r="I65" s="214">
        <f t="shared" si="0"/>
        <v>330</v>
      </c>
      <c r="J65" s="214">
        <f>MAX(I65:I72,0)</f>
        <v>330</v>
      </c>
      <c r="K65" s="214">
        <f>MIN(I65:I72,0)</f>
        <v>0</v>
      </c>
      <c r="L65" s="214">
        <f>IF(ABS(J65)&gt;ABS(K65),J65,K65)</f>
        <v>330</v>
      </c>
      <c r="M65" s="218">
        <v>44</v>
      </c>
      <c r="N65" s="218">
        <f>MAX($M65:$M72,0)</f>
        <v>44</v>
      </c>
      <c r="O65" s="218">
        <f>MIN($M65:$M72,0)</f>
        <v>0</v>
      </c>
      <c r="P65" s="214">
        <f>IF(ABS(N65)&gt;ABS(O65),N65,O65)</f>
        <v>44</v>
      </c>
      <c r="Q65" s="219">
        <f>((($B$8*$L65)+($B$9*$P65))*($B$10/1000000))</f>
        <v>-772200</v>
      </c>
      <c r="R65" s="220">
        <f>Q65+$B$10</f>
        <v>1927800</v>
      </c>
      <c r="S65" s="69"/>
    </row>
    <row r="66" spans="1:19" x14ac:dyDescent="0.2">
      <c r="A66" s="214">
        <v>2046</v>
      </c>
      <c r="B66" s="221" t="s">
        <v>680</v>
      </c>
      <c r="C66" s="221" t="s">
        <v>680</v>
      </c>
      <c r="D66" s="221" t="s">
        <v>680</v>
      </c>
      <c r="E66" s="222" t="s">
        <v>680</v>
      </c>
      <c r="F66" s="221" t="s">
        <v>680</v>
      </c>
      <c r="G66" s="221" t="s">
        <v>680</v>
      </c>
      <c r="H66" s="221" t="s">
        <v>680</v>
      </c>
      <c r="I66" s="214">
        <f>$I$65</f>
        <v>330</v>
      </c>
      <c r="J66" s="221" t="s">
        <v>680</v>
      </c>
      <c r="K66" s="221" t="s">
        <v>680</v>
      </c>
      <c r="L66" s="221" t="s">
        <v>680</v>
      </c>
      <c r="M66" s="218">
        <f>$M$65</f>
        <v>44</v>
      </c>
      <c r="N66" s="221" t="s">
        <v>680</v>
      </c>
      <c r="O66" s="221" t="s">
        <v>680</v>
      </c>
      <c r="P66" s="221" t="s">
        <v>680</v>
      </c>
      <c r="Q66" s="221" t="s">
        <v>680</v>
      </c>
      <c r="R66" s="223"/>
      <c r="S66" s="69"/>
    </row>
    <row r="67" spans="1:19" x14ac:dyDescent="0.2">
      <c r="A67" s="214">
        <v>2047</v>
      </c>
      <c r="B67" s="221" t="s">
        <v>680</v>
      </c>
      <c r="C67" s="221" t="s">
        <v>680</v>
      </c>
      <c r="D67" s="221" t="s">
        <v>680</v>
      </c>
      <c r="E67" s="222" t="s">
        <v>680</v>
      </c>
      <c r="F67" s="221" t="s">
        <v>680</v>
      </c>
      <c r="G67" s="221" t="s">
        <v>680</v>
      </c>
      <c r="H67" s="221" t="s">
        <v>680</v>
      </c>
      <c r="I67" s="214">
        <f t="shared" ref="I67:I69" si="3">$I$65</f>
        <v>330</v>
      </c>
      <c r="J67" s="221" t="s">
        <v>680</v>
      </c>
      <c r="K67" s="221" t="s">
        <v>680</v>
      </c>
      <c r="L67" s="221" t="s">
        <v>680</v>
      </c>
      <c r="M67" s="218">
        <f>$M$65</f>
        <v>44</v>
      </c>
      <c r="N67" s="221" t="s">
        <v>680</v>
      </c>
      <c r="O67" s="221" t="s">
        <v>680</v>
      </c>
      <c r="P67" s="221" t="s">
        <v>680</v>
      </c>
      <c r="Q67" s="221" t="s">
        <v>680</v>
      </c>
      <c r="R67" s="223"/>
      <c r="S67" s="69"/>
    </row>
    <row r="68" spans="1:19" x14ac:dyDescent="0.2">
      <c r="A68" s="214">
        <v>2048</v>
      </c>
      <c r="B68" s="221" t="s">
        <v>680</v>
      </c>
      <c r="C68" s="221" t="s">
        <v>680</v>
      </c>
      <c r="D68" s="221" t="s">
        <v>680</v>
      </c>
      <c r="E68" s="222" t="s">
        <v>680</v>
      </c>
      <c r="F68" s="221" t="s">
        <v>680</v>
      </c>
      <c r="G68" s="221" t="s">
        <v>680</v>
      </c>
      <c r="H68" s="221" t="s">
        <v>680</v>
      </c>
      <c r="I68" s="214">
        <f t="shared" si="3"/>
        <v>330</v>
      </c>
      <c r="J68" s="221" t="s">
        <v>680</v>
      </c>
      <c r="K68" s="221" t="s">
        <v>680</v>
      </c>
      <c r="L68" s="221" t="s">
        <v>680</v>
      </c>
      <c r="M68" s="218">
        <f>$M$65</f>
        <v>44</v>
      </c>
      <c r="N68" s="221" t="s">
        <v>680</v>
      </c>
      <c r="O68" s="221" t="s">
        <v>680</v>
      </c>
      <c r="P68" s="221" t="s">
        <v>680</v>
      </c>
      <c r="Q68" s="221" t="s">
        <v>680</v>
      </c>
      <c r="R68" s="223"/>
      <c r="S68" s="69"/>
    </row>
    <row r="69" spans="1:19" x14ac:dyDescent="0.2">
      <c r="A69" s="214">
        <v>2049</v>
      </c>
      <c r="B69" s="221" t="s">
        <v>680</v>
      </c>
      <c r="C69" s="221" t="s">
        <v>680</v>
      </c>
      <c r="D69" s="221" t="s">
        <v>680</v>
      </c>
      <c r="E69" s="222" t="s">
        <v>680</v>
      </c>
      <c r="F69" s="221" t="s">
        <v>680</v>
      </c>
      <c r="G69" s="221" t="s">
        <v>680</v>
      </c>
      <c r="H69" s="221" t="s">
        <v>680</v>
      </c>
      <c r="I69" s="214">
        <f t="shared" si="3"/>
        <v>330</v>
      </c>
      <c r="J69" s="221" t="s">
        <v>680</v>
      </c>
      <c r="K69" s="221" t="s">
        <v>680</v>
      </c>
      <c r="L69" s="221" t="s">
        <v>680</v>
      </c>
      <c r="M69" s="218">
        <f>$M$65</f>
        <v>44</v>
      </c>
      <c r="N69" s="221" t="s">
        <v>680</v>
      </c>
      <c r="O69" s="221" t="s">
        <v>680</v>
      </c>
      <c r="P69" s="221" t="s">
        <v>680</v>
      </c>
      <c r="Q69" s="221" t="s">
        <v>680</v>
      </c>
      <c r="R69" s="223"/>
      <c r="S69" s="69"/>
    </row>
    <row r="70" spans="1:19" x14ac:dyDescent="0.2">
      <c r="A70" s="214">
        <v>2050</v>
      </c>
      <c r="B70" s="214" t="str">
        <f>$B$50</f>
        <v>E2</v>
      </c>
      <c r="C70" s="215">
        <f>$C$50</f>
        <v>4.6000000000000001E-4</v>
      </c>
      <c r="D70" s="216">
        <f>D65</f>
        <v>0.6</v>
      </c>
      <c r="E70" s="217">
        <f>1/(1+(EXP((-LN(C70/(1-C70)))-D70)))</f>
        <v>8.3785779160406952E-4</v>
      </c>
      <c r="F70" s="214" t="str">
        <f>VLOOKUP(E70,$L$16:$Q$27,4,1)</f>
        <v>E6</v>
      </c>
      <c r="G70" s="214">
        <f>$G$50</f>
        <v>100</v>
      </c>
      <c r="H70" s="214">
        <f>VLOOKUP(F70,$O$16:$Q$27,2,0)</f>
        <v>430</v>
      </c>
      <c r="I70" s="214">
        <f t="shared" si="0"/>
        <v>330</v>
      </c>
      <c r="J70" s="214">
        <f>MAX(I70:I72,0)</f>
        <v>330</v>
      </c>
      <c r="K70" s="214">
        <f>MIN(I70:I72,0)</f>
        <v>0</v>
      </c>
      <c r="L70" s="214">
        <f>IF(ABS(J70)&gt;ABS(K70),J70,K70)</f>
        <v>330</v>
      </c>
      <c r="M70" s="218">
        <v>34</v>
      </c>
      <c r="N70" s="218">
        <f>MAX($M70:$M72,0)</f>
        <v>34</v>
      </c>
      <c r="O70" s="218">
        <f>MIN($M70:$M72,0)</f>
        <v>0</v>
      </c>
      <c r="P70" s="214">
        <f>IF(ABS(N70)&gt;ABS(O70),N70,O70)</f>
        <v>34</v>
      </c>
      <c r="Q70" s="219">
        <f>((($B$8*$L70)+($B$9*$P70))*($B$10/1000000))</f>
        <v>-758700</v>
      </c>
      <c r="R70" s="220">
        <f>Q70+$B$10</f>
        <v>1941300</v>
      </c>
      <c r="S70" s="69"/>
    </row>
    <row r="71" spans="1:19" x14ac:dyDescent="0.2">
      <c r="A71" s="214">
        <v>2051</v>
      </c>
      <c r="B71" s="221" t="s">
        <v>680</v>
      </c>
      <c r="C71" s="221" t="s">
        <v>680</v>
      </c>
      <c r="D71" s="221" t="s">
        <v>680</v>
      </c>
      <c r="E71" s="222" t="s">
        <v>680</v>
      </c>
      <c r="F71" s="221" t="s">
        <v>680</v>
      </c>
      <c r="G71" s="221" t="s">
        <v>680</v>
      </c>
      <c r="H71" s="221" t="s">
        <v>680</v>
      </c>
      <c r="I71" s="214">
        <f>$I$70</f>
        <v>330</v>
      </c>
      <c r="J71" s="221" t="s">
        <v>680</v>
      </c>
      <c r="K71" s="221" t="s">
        <v>680</v>
      </c>
      <c r="L71" s="221" t="s">
        <v>680</v>
      </c>
      <c r="M71" s="218">
        <f>$M$70</f>
        <v>34</v>
      </c>
      <c r="N71" s="221" t="s">
        <v>680</v>
      </c>
      <c r="O71" s="221" t="s">
        <v>680</v>
      </c>
      <c r="P71" s="221" t="s">
        <v>680</v>
      </c>
      <c r="Q71" s="221" t="s">
        <v>680</v>
      </c>
      <c r="R71" s="223"/>
      <c r="S71" s="69"/>
    </row>
    <row r="72" spans="1:19" x14ac:dyDescent="0.2">
      <c r="A72" s="214">
        <v>2052</v>
      </c>
      <c r="B72" s="221" t="s">
        <v>680</v>
      </c>
      <c r="C72" s="221" t="s">
        <v>680</v>
      </c>
      <c r="D72" s="221" t="s">
        <v>680</v>
      </c>
      <c r="E72" s="222" t="s">
        <v>680</v>
      </c>
      <c r="F72" s="221" t="s">
        <v>680</v>
      </c>
      <c r="G72" s="221" t="s">
        <v>680</v>
      </c>
      <c r="H72" s="221" t="s">
        <v>680</v>
      </c>
      <c r="I72" s="214">
        <f>$I$70</f>
        <v>330</v>
      </c>
      <c r="J72" s="221" t="s">
        <v>680</v>
      </c>
      <c r="K72" s="221" t="s">
        <v>680</v>
      </c>
      <c r="L72" s="221" t="s">
        <v>680</v>
      </c>
      <c r="M72" s="218">
        <f>$M$70</f>
        <v>34</v>
      </c>
      <c r="N72" s="221" t="s">
        <v>680</v>
      </c>
      <c r="O72" s="221" t="s">
        <v>680</v>
      </c>
      <c r="P72" s="221" t="s">
        <v>680</v>
      </c>
      <c r="Q72" s="221" t="s">
        <v>680</v>
      </c>
      <c r="R72" s="223"/>
      <c r="S72" s="69"/>
    </row>
    <row r="73" spans="1:19" ht="15" x14ac:dyDescent="0.25">
      <c r="A73" s="304"/>
      <c r="B73" s="304"/>
      <c r="C73" s="304"/>
      <c r="D73" s="304"/>
      <c r="E73" s="304"/>
      <c r="F73" s="304"/>
      <c r="G73" s="304"/>
      <c r="H73" s="304"/>
      <c r="I73" s="304"/>
      <c r="J73" s="304"/>
      <c r="K73" s="304"/>
      <c r="L73" s="304"/>
      <c r="M73" s="304"/>
      <c r="N73" s="304"/>
      <c r="O73" s="304"/>
      <c r="P73" s="304"/>
      <c r="Q73" s="304"/>
      <c r="R73" s="304"/>
      <c r="S73" s="304"/>
    </row>
    <row r="74" spans="1:19" ht="36" customHeight="1" x14ac:dyDescent="0.2">
      <c r="A74" s="383" t="s">
        <v>606</v>
      </c>
      <c r="B74" s="383"/>
      <c r="C74" s="383"/>
      <c r="D74" s="383"/>
      <c r="E74" s="383"/>
      <c r="F74" s="383"/>
      <c r="G74" s="383"/>
      <c r="H74" s="383"/>
      <c r="I74" s="383"/>
      <c r="J74" s="383"/>
      <c r="K74" s="383"/>
      <c r="L74" s="383"/>
      <c r="M74" s="383"/>
      <c r="N74" s="383"/>
      <c r="O74" s="383"/>
      <c r="P74" s="383"/>
      <c r="Q74" s="383"/>
      <c r="R74" s="383"/>
      <c r="S74" s="383"/>
    </row>
    <row r="75" spans="1:19" ht="15" x14ac:dyDescent="0.25">
      <c r="A75" s="67"/>
      <c r="B75" s="397" t="s">
        <v>657</v>
      </c>
      <c r="C75" s="397"/>
      <c r="D75" s="397" t="s">
        <v>658</v>
      </c>
      <c r="E75" s="397"/>
      <c r="F75" s="397" t="s">
        <v>659</v>
      </c>
      <c r="G75" s="397"/>
      <c r="H75" s="397"/>
      <c r="I75" s="397" t="s">
        <v>660</v>
      </c>
      <c r="J75" s="397"/>
      <c r="K75" s="397"/>
      <c r="L75" s="397"/>
      <c r="M75" s="397" t="s">
        <v>661</v>
      </c>
      <c r="N75" s="397"/>
      <c r="O75" s="397"/>
      <c r="P75" s="397"/>
      <c r="Q75" s="200" t="s">
        <v>662</v>
      </c>
      <c r="R75" s="201" t="s">
        <v>663</v>
      </c>
      <c r="S75" s="69"/>
    </row>
    <row r="76" spans="1:19" s="34" customFormat="1" ht="61.15" customHeight="1" x14ac:dyDescent="0.2">
      <c r="A76" s="71" t="s">
        <v>664</v>
      </c>
      <c r="B76" s="71" t="s">
        <v>641</v>
      </c>
      <c r="C76" s="71" t="s">
        <v>665</v>
      </c>
      <c r="D76" s="71" t="s">
        <v>666</v>
      </c>
      <c r="E76" s="71" t="s">
        <v>590</v>
      </c>
      <c r="F76" s="71" t="s">
        <v>667</v>
      </c>
      <c r="G76" s="71" t="s">
        <v>668</v>
      </c>
      <c r="H76" s="71" t="s">
        <v>669</v>
      </c>
      <c r="I76" s="71" t="s">
        <v>670</v>
      </c>
      <c r="J76" s="71" t="s">
        <v>671</v>
      </c>
      <c r="K76" s="71" t="s">
        <v>672</v>
      </c>
      <c r="L76" s="71" t="s">
        <v>673</v>
      </c>
      <c r="M76" s="71" t="s">
        <v>674</v>
      </c>
      <c r="N76" s="71" t="s">
        <v>675</v>
      </c>
      <c r="O76" s="71" t="s">
        <v>676</v>
      </c>
      <c r="P76" s="71" t="s">
        <v>677</v>
      </c>
      <c r="Q76" s="71" t="s">
        <v>678</v>
      </c>
      <c r="R76" s="71" t="s">
        <v>679</v>
      </c>
      <c r="S76" s="212"/>
    </row>
    <row r="77" spans="1:19" x14ac:dyDescent="0.2">
      <c r="A77" s="213">
        <v>2030</v>
      </c>
      <c r="B77" s="224" t="str">
        <f>$F$30</f>
        <v>E6</v>
      </c>
      <c r="C77" s="215">
        <f>VLOOKUP($B$77,$K$16:$N$27,4,0)</f>
        <v>8.0199999999999998E-4</v>
      </c>
      <c r="D77" s="216">
        <f>VLOOKUP($A77,$A$122:$G$129,5,0)</f>
        <v>0.06</v>
      </c>
      <c r="E77" s="217">
        <f>1/(1+(EXP((-LN(C77/(1-C77)))-D77)))</f>
        <v>8.5155067945289127E-4</v>
      </c>
      <c r="F77" s="214" t="str">
        <f>VLOOKUP(E77,$L$16:$Q$27,4,1)</f>
        <v>E6</v>
      </c>
      <c r="G77" s="214">
        <f>VLOOKUP(B77,$O$16:$Q$27,3,0)</f>
        <v>340</v>
      </c>
      <c r="H77" s="214">
        <f>VLOOKUP(F77,$O$16:$Q$27,3,0)</f>
        <v>340</v>
      </c>
      <c r="I77" s="214">
        <f>H77-G77</f>
        <v>0</v>
      </c>
      <c r="J77" s="214">
        <f>MAX(I77:I87,0)</f>
        <v>0</v>
      </c>
      <c r="K77" s="214">
        <f>MIN(I77:I87,0)</f>
        <v>-190</v>
      </c>
      <c r="L77" s="214">
        <f>IF(ABS(J77)&gt;ABS(K77),J77,K77)</f>
        <v>-190</v>
      </c>
      <c r="M77" s="218">
        <v>30</v>
      </c>
      <c r="N77" s="218">
        <f>MAX($M77:$M87,0)</f>
        <v>64</v>
      </c>
      <c r="O77" s="218">
        <f>MIN($M77:$M87,0)</f>
        <v>0</v>
      </c>
      <c r="P77" s="214">
        <f>IF(ABS(N77)&gt;ABS(O77),N77,O77)</f>
        <v>64</v>
      </c>
      <c r="Q77" s="219">
        <f>((($L$8*$L77)+($L$9*$P77))*($L$10/1000000))</f>
        <v>316000</v>
      </c>
      <c r="R77" s="220">
        <f>Q77+$L$10</f>
        <v>5316000</v>
      </c>
      <c r="S77" s="69"/>
    </row>
    <row r="78" spans="1:19" x14ac:dyDescent="0.2">
      <c r="A78" s="214">
        <v>2031</v>
      </c>
      <c r="B78" s="221" t="s">
        <v>680</v>
      </c>
      <c r="C78" s="221" t="s">
        <v>680</v>
      </c>
      <c r="D78" s="221" t="s">
        <v>680</v>
      </c>
      <c r="E78" s="222" t="s">
        <v>680</v>
      </c>
      <c r="F78" s="221" t="s">
        <v>680</v>
      </c>
      <c r="G78" s="221" t="s">
        <v>680</v>
      </c>
      <c r="H78" s="221" t="s">
        <v>680</v>
      </c>
      <c r="I78" s="214">
        <f>$I$77</f>
        <v>0</v>
      </c>
      <c r="J78" s="221" t="s">
        <v>680</v>
      </c>
      <c r="K78" s="221" t="s">
        <v>680</v>
      </c>
      <c r="L78" s="221" t="s">
        <v>680</v>
      </c>
      <c r="M78" s="218">
        <f>$M$77</f>
        <v>30</v>
      </c>
      <c r="N78" s="221" t="s">
        <v>680</v>
      </c>
      <c r="O78" s="221" t="s">
        <v>680</v>
      </c>
      <c r="P78" s="221" t="s">
        <v>680</v>
      </c>
      <c r="Q78" s="221" t="s">
        <v>680</v>
      </c>
      <c r="R78" s="223"/>
      <c r="S78" s="69"/>
    </row>
    <row r="79" spans="1:19" x14ac:dyDescent="0.2">
      <c r="A79" s="214">
        <v>2032</v>
      </c>
      <c r="B79" s="221" t="s">
        <v>680</v>
      </c>
      <c r="C79" s="221" t="s">
        <v>680</v>
      </c>
      <c r="D79" s="221" t="s">
        <v>680</v>
      </c>
      <c r="E79" s="222" t="s">
        <v>680</v>
      </c>
      <c r="F79" s="221" t="s">
        <v>680</v>
      </c>
      <c r="G79" s="221" t="s">
        <v>680</v>
      </c>
      <c r="H79" s="221" t="s">
        <v>680</v>
      </c>
      <c r="I79" s="214">
        <f>$I$77</f>
        <v>0</v>
      </c>
      <c r="J79" s="221" t="s">
        <v>680</v>
      </c>
      <c r="K79" s="221" t="s">
        <v>680</v>
      </c>
      <c r="L79" s="221" t="s">
        <v>680</v>
      </c>
      <c r="M79" s="218">
        <f>$M$77</f>
        <v>30</v>
      </c>
      <c r="N79" s="221" t="s">
        <v>680</v>
      </c>
      <c r="O79" s="221" t="s">
        <v>680</v>
      </c>
      <c r="P79" s="221" t="s">
        <v>680</v>
      </c>
      <c r="Q79" s="221" t="s">
        <v>680</v>
      </c>
      <c r="R79" s="223"/>
      <c r="S79" s="69"/>
    </row>
    <row r="80" spans="1:19" x14ac:dyDescent="0.2">
      <c r="A80" s="214">
        <v>2033</v>
      </c>
      <c r="B80" s="221" t="s">
        <v>680</v>
      </c>
      <c r="C80" s="221" t="s">
        <v>680</v>
      </c>
      <c r="D80" s="221" t="s">
        <v>680</v>
      </c>
      <c r="E80" s="222" t="s">
        <v>680</v>
      </c>
      <c r="F80" s="221" t="s">
        <v>680</v>
      </c>
      <c r="G80" s="221" t="s">
        <v>680</v>
      </c>
      <c r="H80" s="221" t="s">
        <v>680</v>
      </c>
      <c r="I80" s="214">
        <f>$I$77</f>
        <v>0</v>
      </c>
      <c r="J80" s="221" t="s">
        <v>680</v>
      </c>
      <c r="K80" s="221" t="s">
        <v>680</v>
      </c>
      <c r="L80" s="221" t="s">
        <v>680</v>
      </c>
      <c r="M80" s="218">
        <f>$M$77</f>
        <v>30</v>
      </c>
      <c r="N80" s="221" t="s">
        <v>680</v>
      </c>
      <c r="O80" s="221" t="s">
        <v>680</v>
      </c>
      <c r="P80" s="221" t="s">
        <v>680</v>
      </c>
      <c r="Q80" s="221" t="s">
        <v>680</v>
      </c>
      <c r="R80" s="223"/>
      <c r="S80" s="69"/>
    </row>
    <row r="81" spans="1:19" x14ac:dyDescent="0.2">
      <c r="A81" s="214">
        <v>2034</v>
      </c>
      <c r="B81" s="221" t="s">
        <v>680</v>
      </c>
      <c r="C81" s="221" t="s">
        <v>680</v>
      </c>
      <c r="D81" s="221" t="s">
        <v>680</v>
      </c>
      <c r="E81" s="222" t="s">
        <v>680</v>
      </c>
      <c r="F81" s="221" t="s">
        <v>680</v>
      </c>
      <c r="G81" s="221" t="s">
        <v>680</v>
      </c>
      <c r="H81" s="221" t="s">
        <v>680</v>
      </c>
      <c r="I81" s="214">
        <f>$I$77</f>
        <v>0</v>
      </c>
      <c r="J81" s="221" t="s">
        <v>680</v>
      </c>
      <c r="K81" s="221" t="s">
        <v>680</v>
      </c>
      <c r="L81" s="221" t="s">
        <v>680</v>
      </c>
      <c r="M81" s="218">
        <f>$M$77</f>
        <v>30</v>
      </c>
      <c r="N81" s="221" t="s">
        <v>680</v>
      </c>
      <c r="O81" s="221" t="s">
        <v>680</v>
      </c>
      <c r="P81" s="221" t="s">
        <v>680</v>
      </c>
      <c r="Q81" s="221" t="s">
        <v>680</v>
      </c>
      <c r="R81" s="223"/>
      <c r="S81" s="69"/>
    </row>
    <row r="82" spans="1:19" x14ac:dyDescent="0.2">
      <c r="A82" s="213">
        <v>2035</v>
      </c>
      <c r="B82" s="214" t="str">
        <f>$B$77</f>
        <v>E6</v>
      </c>
      <c r="C82" s="215">
        <f>VLOOKUP($B$77,$K$16:$N$27,4,0)</f>
        <v>8.0199999999999998E-4</v>
      </c>
      <c r="D82" s="216">
        <f>VLOOKUP($A82,$A$122:$G$129,5,0)</f>
        <v>0.01</v>
      </c>
      <c r="E82" s="217">
        <f>1/(1+(EXP((-LN(C82/(1-C82)))-D82)))</f>
        <v>8.1005370477908842E-4</v>
      </c>
      <c r="F82" s="214" t="str">
        <f>VLOOKUP(E82,$L$16:$Q$27,4,1)</f>
        <v>E6</v>
      </c>
      <c r="G82" s="214">
        <f>VLOOKUP(B82,$O$16:$Q$27,3,0)</f>
        <v>340</v>
      </c>
      <c r="H82" s="214">
        <f>VLOOKUP(F82,$O$16:$Q$27,3,0)</f>
        <v>340</v>
      </c>
      <c r="I82" s="214">
        <f>H82-G82</f>
        <v>0</v>
      </c>
      <c r="J82" s="214">
        <f>MAX(I82:I92,0)</f>
        <v>0</v>
      </c>
      <c r="K82" s="214">
        <f>MIN(I82:I92,0)</f>
        <v>-210</v>
      </c>
      <c r="L82" s="214">
        <f>IF(ABS(J82)&gt;ABS(K82),J82,K82)</f>
        <v>-210</v>
      </c>
      <c r="M82" s="218">
        <v>50</v>
      </c>
      <c r="N82" s="218">
        <f>MAX($M82:$M92,0)</f>
        <v>64</v>
      </c>
      <c r="O82" s="218">
        <f>MIN($M82:$M92,0)</f>
        <v>0</v>
      </c>
      <c r="P82" s="214">
        <f>IF(ABS(N82)&gt;ABS(O82),N82,O82)</f>
        <v>64</v>
      </c>
      <c r="Q82" s="219">
        <f>((($L$8*$L82)+($L$9*$P82))*($L$10/1000000))</f>
        <v>356000</v>
      </c>
      <c r="R82" s="220">
        <f>Q82+$L$10</f>
        <v>5356000</v>
      </c>
      <c r="S82" s="69"/>
    </row>
    <row r="83" spans="1:19" x14ac:dyDescent="0.2">
      <c r="A83" s="214">
        <v>2036</v>
      </c>
      <c r="B83" s="221" t="s">
        <v>680</v>
      </c>
      <c r="C83" s="221" t="s">
        <v>680</v>
      </c>
      <c r="D83" s="221" t="s">
        <v>680</v>
      </c>
      <c r="E83" s="222" t="s">
        <v>680</v>
      </c>
      <c r="F83" s="221" t="s">
        <v>680</v>
      </c>
      <c r="G83" s="221" t="s">
        <v>680</v>
      </c>
      <c r="H83" s="221" t="s">
        <v>680</v>
      </c>
      <c r="I83" s="214">
        <f>$I$82</f>
        <v>0</v>
      </c>
      <c r="J83" s="221" t="s">
        <v>680</v>
      </c>
      <c r="K83" s="221" t="s">
        <v>680</v>
      </c>
      <c r="L83" s="221" t="s">
        <v>680</v>
      </c>
      <c r="M83" s="218">
        <f>$M$82</f>
        <v>50</v>
      </c>
      <c r="N83" s="221" t="s">
        <v>680</v>
      </c>
      <c r="O83" s="221" t="s">
        <v>680</v>
      </c>
      <c r="P83" s="221" t="s">
        <v>680</v>
      </c>
      <c r="Q83" s="221" t="s">
        <v>680</v>
      </c>
      <c r="R83" s="223"/>
      <c r="S83" s="69"/>
    </row>
    <row r="84" spans="1:19" x14ac:dyDescent="0.2">
      <c r="A84" s="214">
        <v>2037</v>
      </c>
      <c r="B84" s="221" t="s">
        <v>680</v>
      </c>
      <c r="C84" s="221" t="s">
        <v>680</v>
      </c>
      <c r="D84" s="221" t="s">
        <v>680</v>
      </c>
      <c r="E84" s="222" t="s">
        <v>680</v>
      </c>
      <c r="F84" s="221" t="s">
        <v>680</v>
      </c>
      <c r="G84" s="221" t="s">
        <v>680</v>
      </c>
      <c r="H84" s="221" t="s">
        <v>680</v>
      </c>
      <c r="I84" s="214">
        <f t="shared" ref="I84:I86" si="4">$I$82</f>
        <v>0</v>
      </c>
      <c r="J84" s="221" t="s">
        <v>680</v>
      </c>
      <c r="K84" s="221" t="s">
        <v>680</v>
      </c>
      <c r="L84" s="221" t="s">
        <v>680</v>
      </c>
      <c r="M84" s="218">
        <f>$M$82</f>
        <v>50</v>
      </c>
      <c r="N84" s="221" t="s">
        <v>680</v>
      </c>
      <c r="O84" s="221" t="s">
        <v>680</v>
      </c>
      <c r="P84" s="221" t="s">
        <v>680</v>
      </c>
      <c r="Q84" s="221" t="s">
        <v>680</v>
      </c>
      <c r="R84" s="223"/>
      <c r="S84" s="69"/>
    </row>
    <row r="85" spans="1:19" x14ac:dyDescent="0.2">
      <c r="A85" s="214">
        <v>2038</v>
      </c>
      <c r="B85" s="221" t="s">
        <v>680</v>
      </c>
      <c r="C85" s="221" t="s">
        <v>680</v>
      </c>
      <c r="D85" s="221" t="s">
        <v>680</v>
      </c>
      <c r="E85" s="222" t="s">
        <v>680</v>
      </c>
      <c r="F85" s="221" t="s">
        <v>680</v>
      </c>
      <c r="G85" s="221" t="s">
        <v>680</v>
      </c>
      <c r="H85" s="221" t="s">
        <v>680</v>
      </c>
      <c r="I85" s="214">
        <f t="shared" si="4"/>
        <v>0</v>
      </c>
      <c r="J85" s="221" t="s">
        <v>680</v>
      </c>
      <c r="K85" s="221" t="s">
        <v>680</v>
      </c>
      <c r="L85" s="221" t="s">
        <v>680</v>
      </c>
      <c r="M85" s="218">
        <f>$M$82</f>
        <v>50</v>
      </c>
      <c r="N85" s="221" t="s">
        <v>680</v>
      </c>
      <c r="O85" s="221" t="s">
        <v>680</v>
      </c>
      <c r="P85" s="221" t="s">
        <v>680</v>
      </c>
      <c r="Q85" s="221" t="s">
        <v>680</v>
      </c>
      <c r="R85" s="223"/>
      <c r="S85" s="69"/>
    </row>
    <row r="86" spans="1:19" x14ac:dyDescent="0.2">
      <c r="A86" s="214">
        <v>2039</v>
      </c>
      <c r="B86" s="221" t="s">
        <v>680</v>
      </c>
      <c r="C86" s="221" t="s">
        <v>680</v>
      </c>
      <c r="D86" s="221" t="s">
        <v>680</v>
      </c>
      <c r="E86" s="222" t="s">
        <v>680</v>
      </c>
      <c r="F86" s="221" t="s">
        <v>680</v>
      </c>
      <c r="G86" s="221" t="s">
        <v>680</v>
      </c>
      <c r="H86" s="221" t="s">
        <v>680</v>
      </c>
      <c r="I86" s="214">
        <f t="shared" si="4"/>
        <v>0</v>
      </c>
      <c r="J86" s="221" t="s">
        <v>680</v>
      </c>
      <c r="K86" s="221" t="s">
        <v>680</v>
      </c>
      <c r="L86" s="221" t="s">
        <v>680</v>
      </c>
      <c r="M86" s="218">
        <f>$M$82</f>
        <v>50</v>
      </c>
      <c r="N86" s="221" t="s">
        <v>680</v>
      </c>
      <c r="O86" s="221" t="s">
        <v>680</v>
      </c>
      <c r="P86" s="221" t="s">
        <v>680</v>
      </c>
      <c r="Q86" s="221" t="s">
        <v>680</v>
      </c>
      <c r="R86" s="223"/>
      <c r="S86" s="69"/>
    </row>
    <row r="87" spans="1:19" x14ac:dyDescent="0.2">
      <c r="A87" s="213">
        <v>2040</v>
      </c>
      <c r="B87" s="214" t="str">
        <f>$B$77</f>
        <v>E6</v>
      </c>
      <c r="C87" s="215">
        <f>VLOOKUP($B$77,$K$16:$N$27,4,0)</f>
        <v>8.0199999999999998E-4</v>
      </c>
      <c r="D87" s="216">
        <f>VLOOKUP($A87,$A$122:$G$129,5,0)</f>
        <v>-0.15</v>
      </c>
      <c r="E87" s="217">
        <f>1/(1+(EXP((-LN(C87/(1-C87)))-D87)))</f>
        <v>6.9036491927883877E-4</v>
      </c>
      <c r="F87" s="214" t="str">
        <f>VLOOKUP(E87,$L$16:$Q$27,4,1)</f>
        <v>E5</v>
      </c>
      <c r="G87" s="214">
        <f>VLOOKUP(B87,$O$16:$Q$27,3,0)</f>
        <v>340</v>
      </c>
      <c r="H87" s="214">
        <f>VLOOKUP(F87,$O$16:$Q$27,3,0)</f>
        <v>150</v>
      </c>
      <c r="I87" s="214">
        <f t="shared" ref="I87" si="5">H87-G87</f>
        <v>-190</v>
      </c>
      <c r="J87" s="214">
        <f>MAX(I87:I97,0)</f>
        <v>0</v>
      </c>
      <c r="K87" s="214">
        <f>MIN(I87:I97,0)</f>
        <v>-210</v>
      </c>
      <c r="L87" s="214">
        <f>IF(ABS(J87)&gt;ABS(K87),J87,K87)</f>
        <v>-210</v>
      </c>
      <c r="M87" s="218">
        <v>64</v>
      </c>
      <c r="N87" s="218">
        <f>MAX($M87:$M97,0)</f>
        <v>64</v>
      </c>
      <c r="O87" s="218">
        <f>MIN($M87:$M97,0)</f>
        <v>0</v>
      </c>
      <c r="P87" s="214">
        <f>IF(ABS(N87)&gt;ABS(O87),N87,O87)</f>
        <v>64</v>
      </c>
      <c r="Q87" s="219">
        <f>((($L$8*$L87)+($L$9*$P87))*($L$10/1000000))</f>
        <v>356000</v>
      </c>
      <c r="R87" s="220">
        <f>Q87+$L$10</f>
        <v>5356000</v>
      </c>
      <c r="S87" s="69"/>
    </row>
    <row r="88" spans="1:19" x14ac:dyDescent="0.2">
      <c r="A88" s="214">
        <v>2041</v>
      </c>
      <c r="B88" s="221" t="s">
        <v>680</v>
      </c>
      <c r="C88" s="221" t="s">
        <v>680</v>
      </c>
      <c r="D88" s="221" t="s">
        <v>680</v>
      </c>
      <c r="E88" s="222" t="s">
        <v>680</v>
      </c>
      <c r="F88" s="221" t="s">
        <v>680</v>
      </c>
      <c r="G88" s="221" t="s">
        <v>680</v>
      </c>
      <c r="H88" s="221" t="s">
        <v>680</v>
      </c>
      <c r="I88" s="214">
        <f>$I$87</f>
        <v>-190</v>
      </c>
      <c r="J88" s="221" t="s">
        <v>680</v>
      </c>
      <c r="K88" s="221" t="s">
        <v>680</v>
      </c>
      <c r="L88" s="221" t="s">
        <v>680</v>
      </c>
      <c r="M88" s="218">
        <f>$M$87</f>
        <v>64</v>
      </c>
      <c r="N88" s="221" t="s">
        <v>680</v>
      </c>
      <c r="O88" s="221" t="s">
        <v>680</v>
      </c>
      <c r="P88" s="221" t="s">
        <v>680</v>
      </c>
      <c r="Q88" s="221" t="s">
        <v>680</v>
      </c>
      <c r="R88" s="223"/>
      <c r="S88" s="69"/>
    </row>
    <row r="89" spans="1:19" x14ac:dyDescent="0.2">
      <c r="A89" s="214">
        <v>2042</v>
      </c>
      <c r="B89" s="221" t="s">
        <v>680</v>
      </c>
      <c r="C89" s="221" t="s">
        <v>680</v>
      </c>
      <c r="D89" s="221" t="s">
        <v>680</v>
      </c>
      <c r="E89" s="222" t="s">
        <v>680</v>
      </c>
      <c r="F89" s="221" t="s">
        <v>680</v>
      </c>
      <c r="G89" s="221" t="s">
        <v>680</v>
      </c>
      <c r="H89" s="221" t="s">
        <v>680</v>
      </c>
      <c r="I89" s="214">
        <f t="shared" ref="I89:I91" si="6">$I$87</f>
        <v>-190</v>
      </c>
      <c r="J89" s="221" t="s">
        <v>680</v>
      </c>
      <c r="K89" s="221" t="s">
        <v>680</v>
      </c>
      <c r="L89" s="221" t="s">
        <v>680</v>
      </c>
      <c r="M89" s="218">
        <f>$M$87</f>
        <v>64</v>
      </c>
      <c r="N89" s="221" t="s">
        <v>680</v>
      </c>
      <c r="O89" s="221" t="s">
        <v>680</v>
      </c>
      <c r="P89" s="221" t="s">
        <v>680</v>
      </c>
      <c r="Q89" s="221" t="s">
        <v>680</v>
      </c>
      <c r="R89" s="223"/>
      <c r="S89" s="69"/>
    </row>
    <row r="90" spans="1:19" x14ac:dyDescent="0.2">
      <c r="A90" s="214">
        <v>2043</v>
      </c>
      <c r="B90" s="221" t="s">
        <v>680</v>
      </c>
      <c r="C90" s="221" t="s">
        <v>680</v>
      </c>
      <c r="D90" s="221" t="s">
        <v>680</v>
      </c>
      <c r="E90" s="222" t="s">
        <v>680</v>
      </c>
      <c r="F90" s="221" t="s">
        <v>680</v>
      </c>
      <c r="G90" s="221" t="s">
        <v>680</v>
      </c>
      <c r="H90" s="221" t="s">
        <v>680</v>
      </c>
      <c r="I90" s="214">
        <f t="shared" si="6"/>
        <v>-190</v>
      </c>
      <c r="J90" s="221" t="s">
        <v>680</v>
      </c>
      <c r="K90" s="221" t="s">
        <v>680</v>
      </c>
      <c r="L90" s="221" t="s">
        <v>680</v>
      </c>
      <c r="M90" s="218">
        <f>$M$87</f>
        <v>64</v>
      </c>
      <c r="N90" s="221" t="s">
        <v>680</v>
      </c>
      <c r="O90" s="221" t="s">
        <v>680</v>
      </c>
      <c r="P90" s="221" t="s">
        <v>680</v>
      </c>
      <c r="Q90" s="221" t="s">
        <v>680</v>
      </c>
      <c r="R90" s="223"/>
      <c r="S90" s="69"/>
    </row>
    <row r="91" spans="1:19" x14ac:dyDescent="0.2">
      <c r="A91" s="214">
        <v>2044</v>
      </c>
      <c r="B91" s="221" t="s">
        <v>680</v>
      </c>
      <c r="C91" s="221" t="s">
        <v>680</v>
      </c>
      <c r="D91" s="221" t="s">
        <v>680</v>
      </c>
      <c r="E91" s="222" t="s">
        <v>680</v>
      </c>
      <c r="F91" s="221" t="s">
        <v>680</v>
      </c>
      <c r="G91" s="221" t="s">
        <v>680</v>
      </c>
      <c r="H91" s="221" t="s">
        <v>680</v>
      </c>
      <c r="I91" s="214">
        <f t="shared" si="6"/>
        <v>-190</v>
      </c>
      <c r="J91" s="221" t="s">
        <v>680</v>
      </c>
      <c r="K91" s="221" t="s">
        <v>680</v>
      </c>
      <c r="L91" s="221" t="s">
        <v>680</v>
      </c>
      <c r="M91" s="218">
        <f>$M$87</f>
        <v>64</v>
      </c>
      <c r="N91" s="221" t="s">
        <v>680</v>
      </c>
      <c r="O91" s="221" t="s">
        <v>680</v>
      </c>
      <c r="P91" s="221" t="s">
        <v>680</v>
      </c>
      <c r="Q91" s="221" t="s">
        <v>680</v>
      </c>
      <c r="R91" s="223"/>
      <c r="S91" s="69"/>
    </row>
    <row r="92" spans="1:19" x14ac:dyDescent="0.2">
      <c r="A92" s="213">
        <v>2045</v>
      </c>
      <c r="B92" s="214" t="str">
        <f>$B$77</f>
        <v>E6</v>
      </c>
      <c r="C92" s="215">
        <f>VLOOKUP($B$77,$K$16:$N$27,4,0)</f>
        <v>8.0199999999999998E-4</v>
      </c>
      <c r="D92" s="216">
        <f>VLOOKUP($A92,$A$122:$G$129,5,0)</f>
        <v>-0.25</v>
      </c>
      <c r="E92" s="217">
        <f>1/(1+(EXP((-LN(C92/(1-C92)))-D92)))</f>
        <v>6.2470905251615309E-4</v>
      </c>
      <c r="F92" s="214" t="str">
        <f>VLOOKUP(E92,$L$16:$Q$27,4,1)</f>
        <v>E4</v>
      </c>
      <c r="G92" s="214">
        <f>VLOOKUP(B92,$O$16:$Q$27,3,0)</f>
        <v>340</v>
      </c>
      <c r="H92" s="214">
        <f>VLOOKUP(F92,$O$16:$Q$27,3,0)</f>
        <v>130</v>
      </c>
      <c r="I92" s="214">
        <f t="shared" ref="I92" si="7">H92-G92</f>
        <v>-210</v>
      </c>
      <c r="J92" s="214">
        <f>MAX(I92:I100,0)</f>
        <v>0</v>
      </c>
      <c r="K92" s="214">
        <f>MIN(I92:I100,0)</f>
        <v>-210</v>
      </c>
      <c r="L92" s="214">
        <f>IF(ABS(J92)&gt;ABS(K92),J92,K92)</f>
        <v>-210</v>
      </c>
      <c r="M92" s="218">
        <v>54</v>
      </c>
      <c r="N92" s="218">
        <f>MAX($M92:$M102,0)</f>
        <v>54</v>
      </c>
      <c r="O92" s="218">
        <f>MIN($M92:$M102,0)</f>
        <v>0</v>
      </c>
      <c r="P92" s="214">
        <f>IF(ABS(N92)&gt;ABS(O92),N92,O92)</f>
        <v>54</v>
      </c>
      <c r="Q92" s="219">
        <f>((($L$8*$L92)+($L$9*$P92))*($L$10/1000000))</f>
        <v>366000</v>
      </c>
      <c r="R92" s="220">
        <f>Q92+$L$10</f>
        <v>5366000</v>
      </c>
      <c r="S92" s="69"/>
    </row>
    <row r="93" spans="1:19" x14ac:dyDescent="0.2">
      <c r="A93" s="214">
        <v>2046</v>
      </c>
      <c r="B93" s="221" t="s">
        <v>680</v>
      </c>
      <c r="C93" s="221" t="s">
        <v>680</v>
      </c>
      <c r="D93" s="221" t="s">
        <v>680</v>
      </c>
      <c r="E93" s="222" t="s">
        <v>680</v>
      </c>
      <c r="F93" s="221" t="s">
        <v>680</v>
      </c>
      <c r="G93" s="221" t="s">
        <v>680</v>
      </c>
      <c r="H93" s="221" t="s">
        <v>680</v>
      </c>
      <c r="I93" s="214">
        <f>$I$92</f>
        <v>-210</v>
      </c>
      <c r="J93" s="221" t="s">
        <v>680</v>
      </c>
      <c r="K93" s="221" t="s">
        <v>680</v>
      </c>
      <c r="L93" s="221" t="s">
        <v>680</v>
      </c>
      <c r="M93" s="218">
        <f>$M$92</f>
        <v>54</v>
      </c>
      <c r="N93" s="221" t="s">
        <v>680</v>
      </c>
      <c r="O93" s="221" t="s">
        <v>680</v>
      </c>
      <c r="P93" s="221" t="s">
        <v>680</v>
      </c>
      <c r="Q93" s="221" t="s">
        <v>680</v>
      </c>
      <c r="R93" s="223"/>
      <c r="S93" s="69"/>
    </row>
    <row r="94" spans="1:19" x14ac:dyDescent="0.2">
      <c r="A94" s="214">
        <v>2047</v>
      </c>
      <c r="B94" s="221" t="s">
        <v>680</v>
      </c>
      <c r="C94" s="221" t="s">
        <v>680</v>
      </c>
      <c r="D94" s="221" t="s">
        <v>680</v>
      </c>
      <c r="E94" s="222" t="s">
        <v>680</v>
      </c>
      <c r="F94" s="221" t="s">
        <v>680</v>
      </c>
      <c r="G94" s="221" t="s">
        <v>680</v>
      </c>
      <c r="H94" s="221" t="s">
        <v>680</v>
      </c>
      <c r="I94" s="214">
        <f t="shared" ref="I94:I96" si="8">$I$92</f>
        <v>-210</v>
      </c>
      <c r="J94" s="221" t="s">
        <v>680</v>
      </c>
      <c r="K94" s="221" t="s">
        <v>680</v>
      </c>
      <c r="L94" s="221" t="s">
        <v>680</v>
      </c>
      <c r="M94" s="218">
        <f>$M$92</f>
        <v>54</v>
      </c>
      <c r="N94" s="221" t="s">
        <v>680</v>
      </c>
      <c r="O94" s="221" t="s">
        <v>680</v>
      </c>
      <c r="P94" s="221" t="s">
        <v>680</v>
      </c>
      <c r="Q94" s="221" t="s">
        <v>680</v>
      </c>
      <c r="R94" s="223"/>
      <c r="S94" s="69"/>
    </row>
    <row r="95" spans="1:19" x14ac:dyDescent="0.2">
      <c r="A95" s="214">
        <v>2048</v>
      </c>
      <c r="B95" s="221" t="s">
        <v>680</v>
      </c>
      <c r="C95" s="221" t="s">
        <v>680</v>
      </c>
      <c r="D95" s="221" t="s">
        <v>680</v>
      </c>
      <c r="E95" s="222" t="s">
        <v>680</v>
      </c>
      <c r="F95" s="221" t="s">
        <v>680</v>
      </c>
      <c r="G95" s="221" t="s">
        <v>680</v>
      </c>
      <c r="H95" s="221" t="s">
        <v>680</v>
      </c>
      <c r="I95" s="214">
        <f t="shared" si="8"/>
        <v>-210</v>
      </c>
      <c r="J95" s="221" t="s">
        <v>680</v>
      </c>
      <c r="K95" s="221" t="s">
        <v>680</v>
      </c>
      <c r="L95" s="221" t="s">
        <v>680</v>
      </c>
      <c r="M95" s="218">
        <f>$M$92</f>
        <v>54</v>
      </c>
      <c r="N95" s="221" t="s">
        <v>680</v>
      </c>
      <c r="O95" s="221" t="s">
        <v>680</v>
      </c>
      <c r="P95" s="221" t="s">
        <v>680</v>
      </c>
      <c r="Q95" s="221" t="s">
        <v>680</v>
      </c>
      <c r="R95" s="223"/>
      <c r="S95" s="69"/>
    </row>
    <row r="96" spans="1:19" x14ac:dyDescent="0.2">
      <c r="A96" s="214">
        <v>2049</v>
      </c>
      <c r="B96" s="221" t="s">
        <v>680</v>
      </c>
      <c r="C96" s="221" t="s">
        <v>680</v>
      </c>
      <c r="D96" s="221" t="s">
        <v>680</v>
      </c>
      <c r="E96" s="222" t="s">
        <v>680</v>
      </c>
      <c r="F96" s="221" t="s">
        <v>680</v>
      </c>
      <c r="G96" s="221" t="s">
        <v>680</v>
      </c>
      <c r="H96" s="221" t="s">
        <v>680</v>
      </c>
      <c r="I96" s="214">
        <f t="shared" si="8"/>
        <v>-210</v>
      </c>
      <c r="J96" s="221" t="s">
        <v>680</v>
      </c>
      <c r="K96" s="221" t="s">
        <v>680</v>
      </c>
      <c r="L96" s="221" t="s">
        <v>680</v>
      </c>
      <c r="M96" s="218">
        <f>$M$92</f>
        <v>54</v>
      </c>
      <c r="N96" s="221" t="s">
        <v>680</v>
      </c>
      <c r="O96" s="221" t="s">
        <v>680</v>
      </c>
      <c r="P96" s="221" t="s">
        <v>680</v>
      </c>
      <c r="Q96" s="221" t="s">
        <v>680</v>
      </c>
      <c r="R96" s="223"/>
      <c r="S96" s="69"/>
    </row>
    <row r="97" spans="1:19" x14ac:dyDescent="0.2">
      <c r="A97" s="214">
        <v>2050</v>
      </c>
      <c r="B97" s="214" t="str">
        <f>$B$77</f>
        <v>E6</v>
      </c>
      <c r="C97" s="215">
        <f>VLOOKUP($B$77,$K$16:$N$27,4,0)</f>
        <v>8.0199999999999998E-4</v>
      </c>
      <c r="D97" s="216">
        <f>D92</f>
        <v>-0.25</v>
      </c>
      <c r="E97" s="217">
        <f>1/(1+(EXP((-LN(C97/(1-C97)))-D97)))</f>
        <v>6.2470905251615309E-4</v>
      </c>
      <c r="F97" s="214" t="str">
        <f>VLOOKUP(E97,$L$16:$Q$27,4,1)</f>
        <v>E4</v>
      </c>
      <c r="G97" s="214">
        <f>VLOOKUP(B97,$O$16:$Q$27,3,0)</f>
        <v>340</v>
      </c>
      <c r="H97" s="214">
        <f>VLOOKUP(F97,$O$16:$Q$27,3,0)</f>
        <v>130</v>
      </c>
      <c r="I97" s="214">
        <f t="shared" ref="I97" si="9">H97-G97</f>
        <v>-210</v>
      </c>
      <c r="J97" s="214">
        <f>MAX(I97:I102,0)</f>
        <v>0</v>
      </c>
      <c r="K97" s="214">
        <f>MIN(I97:I102,0)</f>
        <v>-210</v>
      </c>
      <c r="L97" s="214">
        <f>IF(ABS(J97)&gt;ABS(K97),J97,K97)</f>
        <v>-210</v>
      </c>
      <c r="M97" s="218">
        <v>44</v>
      </c>
      <c r="N97" s="218">
        <f>MAX($M97:$M107,0)</f>
        <v>44</v>
      </c>
      <c r="O97" s="218">
        <f>MIN($M97:$M107,0)</f>
        <v>0</v>
      </c>
      <c r="P97" s="214">
        <v>34</v>
      </c>
      <c r="Q97" s="219">
        <f>((($L$8*$L97)+($L$9*$P97))*($L$10/1000000))</f>
        <v>386000</v>
      </c>
      <c r="R97" s="220">
        <f>Q97+$L$10</f>
        <v>5386000</v>
      </c>
      <c r="S97" s="69"/>
    </row>
    <row r="98" spans="1:19" x14ac:dyDescent="0.2">
      <c r="A98" s="214">
        <v>2051</v>
      </c>
      <c r="B98" s="221" t="s">
        <v>680</v>
      </c>
      <c r="C98" s="221" t="s">
        <v>680</v>
      </c>
      <c r="D98" s="221" t="s">
        <v>680</v>
      </c>
      <c r="E98" s="222" t="s">
        <v>680</v>
      </c>
      <c r="F98" s="221" t="s">
        <v>680</v>
      </c>
      <c r="G98" s="221" t="s">
        <v>680</v>
      </c>
      <c r="H98" s="221" t="s">
        <v>680</v>
      </c>
      <c r="I98" s="214">
        <f>$I$97</f>
        <v>-210</v>
      </c>
      <c r="J98" s="221" t="s">
        <v>680</v>
      </c>
      <c r="K98" s="221" t="s">
        <v>680</v>
      </c>
      <c r="L98" s="221" t="s">
        <v>680</v>
      </c>
      <c r="M98" s="218">
        <f>$M$97</f>
        <v>44</v>
      </c>
      <c r="N98" s="221" t="s">
        <v>680</v>
      </c>
      <c r="O98" s="221" t="s">
        <v>680</v>
      </c>
      <c r="P98" s="221" t="s">
        <v>680</v>
      </c>
      <c r="Q98" s="221" t="s">
        <v>680</v>
      </c>
      <c r="R98" s="223"/>
      <c r="S98" s="69"/>
    </row>
    <row r="99" spans="1:19" x14ac:dyDescent="0.2">
      <c r="A99" s="214">
        <v>2052</v>
      </c>
      <c r="B99" s="221" t="s">
        <v>680</v>
      </c>
      <c r="C99" s="221" t="s">
        <v>680</v>
      </c>
      <c r="D99" s="221" t="s">
        <v>680</v>
      </c>
      <c r="E99" s="222" t="s">
        <v>680</v>
      </c>
      <c r="F99" s="221" t="s">
        <v>680</v>
      </c>
      <c r="G99" s="221" t="s">
        <v>680</v>
      </c>
      <c r="H99" s="221" t="s">
        <v>680</v>
      </c>
      <c r="I99" s="214">
        <f>$I$97</f>
        <v>-210</v>
      </c>
      <c r="J99" s="221" t="s">
        <v>680</v>
      </c>
      <c r="K99" s="221" t="s">
        <v>680</v>
      </c>
      <c r="L99" s="221" t="s">
        <v>680</v>
      </c>
      <c r="M99" s="218">
        <f>$M$97</f>
        <v>44</v>
      </c>
      <c r="N99" s="221" t="s">
        <v>680</v>
      </c>
      <c r="O99" s="221" t="s">
        <v>680</v>
      </c>
      <c r="P99" s="221" t="s">
        <v>680</v>
      </c>
      <c r="Q99" s="221" t="s">
        <v>680</v>
      </c>
      <c r="R99" s="223"/>
      <c r="S99" s="69"/>
    </row>
    <row r="100" spans="1:19" x14ac:dyDescent="0.2">
      <c r="A100" s="214">
        <v>2053</v>
      </c>
      <c r="B100" s="221" t="s">
        <v>680</v>
      </c>
      <c r="C100" s="221" t="s">
        <v>680</v>
      </c>
      <c r="D100" s="221" t="s">
        <v>680</v>
      </c>
      <c r="E100" s="222" t="s">
        <v>680</v>
      </c>
      <c r="F100" s="221" t="s">
        <v>680</v>
      </c>
      <c r="G100" s="221" t="s">
        <v>680</v>
      </c>
      <c r="H100" s="221" t="s">
        <v>680</v>
      </c>
      <c r="I100" s="214">
        <f>$I$97</f>
        <v>-210</v>
      </c>
      <c r="J100" s="221" t="s">
        <v>680</v>
      </c>
      <c r="K100" s="221" t="s">
        <v>680</v>
      </c>
      <c r="L100" s="221" t="s">
        <v>680</v>
      </c>
      <c r="M100" s="218">
        <f>$M$97</f>
        <v>44</v>
      </c>
      <c r="N100" s="221" t="s">
        <v>680</v>
      </c>
      <c r="O100" s="221" t="s">
        <v>680</v>
      </c>
      <c r="P100" s="221" t="s">
        <v>680</v>
      </c>
      <c r="Q100" s="221" t="s">
        <v>680</v>
      </c>
      <c r="R100" s="223"/>
      <c r="S100" s="69"/>
    </row>
    <row r="101" spans="1:19" x14ac:dyDescent="0.2">
      <c r="A101" s="214">
        <v>2054</v>
      </c>
      <c r="B101" s="221" t="s">
        <v>680</v>
      </c>
      <c r="C101" s="221" t="s">
        <v>680</v>
      </c>
      <c r="D101" s="221" t="s">
        <v>680</v>
      </c>
      <c r="E101" s="222" t="s">
        <v>680</v>
      </c>
      <c r="F101" s="221" t="s">
        <v>680</v>
      </c>
      <c r="G101" s="221" t="s">
        <v>680</v>
      </c>
      <c r="H101" s="221" t="s">
        <v>680</v>
      </c>
      <c r="I101" s="214">
        <f>$I$100</f>
        <v>-210</v>
      </c>
      <c r="J101" s="221" t="s">
        <v>680</v>
      </c>
      <c r="K101" s="221" t="s">
        <v>680</v>
      </c>
      <c r="L101" s="221" t="s">
        <v>680</v>
      </c>
      <c r="M101" s="218">
        <f>$M$97</f>
        <v>44</v>
      </c>
      <c r="N101" s="221" t="s">
        <v>680</v>
      </c>
      <c r="O101" s="221" t="s">
        <v>680</v>
      </c>
      <c r="P101" s="221" t="s">
        <v>680</v>
      </c>
      <c r="Q101" s="221" t="s">
        <v>680</v>
      </c>
      <c r="R101" s="223"/>
      <c r="S101" s="69"/>
    </row>
    <row r="102" spans="1:19" x14ac:dyDescent="0.2">
      <c r="A102" s="214">
        <v>2055</v>
      </c>
      <c r="B102" s="221" t="s">
        <v>680</v>
      </c>
      <c r="C102" s="221" t="s">
        <v>680</v>
      </c>
      <c r="D102" s="221" t="s">
        <v>680</v>
      </c>
      <c r="E102" s="222" t="s">
        <v>680</v>
      </c>
      <c r="F102" s="221" t="s">
        <v>680</v>
      </c>
      <c r="G102" s="221" t="s">
        <v>680</v>
      </c>
      <c r="H102" s="221" t="s">
        <v>680</v>
      </c>
      <c r="I102" s="214">
        <f t="shared" ref="I102" si="10">$I$100</f>
        <v>-210</v>
      </c>
      <c r="J102" s="221" t="s">
        <v>680</v>
      </c>
      <c r="K102" s="221" t="s">
        <v>680</v>
      </c>
      <c r="L102" s="221" t="s">
        <v>680</v>
      </c>
      <c r="M102" s="218">
        <f>$M$97</f>
        <v>44</v>
      </c>
      <c r="N102" s="221" t="s">
        <v>680</v>
      </c>
      <c r="O102" s="221" t="s">
        <v>680</v>
      </c>
      <c r="P102" s="221" t="s">
        <v>680</v>
      </c>
      <c r="Q102" s="221" t="s">
        <v>680</v>
      </c>
      <c r="R102" s="223"/>
      <c r="S102" s="69"/>
    </row>
    <row r="103" spans="1:19" ht="15" x14ac:dyDescent="0.25">
      <c r="A103" s="144"/>
      <c r="B103" s="144"/>
      <c r="C103" s="144"/>
      <c r="D103" s="144"/>
      <c r="E103" s="144"/>
      <c r="F103" s="144"/>
      <c r="G103" s="144"/>
      <c r="H103" s="144" t="s">
        <v>593</v>
      </c>
      <c r="I103" s="144"/>
      <c r="J103" s="144"/>
      <c r="K103" s="144"/>
      <c r="L103" s="144"/>
      <c r="M103" s="69"/>
      <c r="N103" s="69"/>
      <c r="O103" s="69"/>
      <c r="P103" s="69"/>
      <c r="Q103" s="69"/>
      <c r="R103" s="69"/>
      <c r="S103" s="69"/>
    </row>
    <row r="104" spans="1:19" ht="74.25" customHeight="1" x14ac:dyDescent="0.2">
      <c r="A104" s="303" t="s">
        <v>681</v>
      </c>
      <c r="B104" s="303"/>
      <c r="C104" s="303"/>
      <c r="D104" s="303"/>
      <c r="E104" s="303"/>
      <c r="F104" s="303"/>
      <c r="G104" s="303"/>
      <c r="H104" s="303"/>
      <c r="I104" s="303"/>
      <c r="J104" s="303"/>
      <c r="K104" s="303"/>
      <c r="L104" s="303"/>
      <c r="M104" s="303"/>
      <c r="N104" s="303"/>
      <c r="O104" s="303"/>
      <c r="P104" s="303"/>
      <c r="Q104" s="303"/>
      <c r="R104" s="145"/>
      <c r="S104" s="69"/>
    </row>
    <row r="105" spans="1:19" ht="60" x14ac:dyDescent="0.2">
      <c r="A105" s="133" t="s">
        <v>22</v>
      </c>
      <c r="B105" s="133" t="s">
        <v>26</v>
      </c>
      <c r="C105" s="133" t="s">
        <v>29</v>
      </c>
      <c r="D105" s="133" t="s">
        <v>33</v>
      </c>
      <c r="E105" s="133" t="s">
        <v>36</v>
      </c>
      <c r="F105" s="133" t="s">
        <v>78</v>
      </c>
      <c r="G105" s="133" t="s">
        <v>81</v>
      </c>
      <c r="H105" s="133" t="s">
        <v>83</v>
      </c>
      <c r="I105" s="133" t="s">
        <v>85</v>
      </c>
      <c r="J105" s="133" t="s">
        <v>595</v>
      </c>
      <c r="K105" s="133" t="s">
        <v>65</v>
      </c>
      <c r="L105" s="87"/>
      <c r="M105" s="87"/>
      <c r="N105" s="87"/>
      <c r="O105" s="87"/>
      <c r="P105" s="87"/>
      <c r="Q105" s="87"/>
      <c r="R105" s="145"/>
      <c r="S105" s="69"/>
    </row>
    <row r="106" spans="1:19" x14ac:dyDescent="0.2">
      <c r="A106" s="134" t="s">
        <v>595</v>
      </c>
      <c r="B106" s="134" t="s">
        <v>595</v>
      </c>
      <c r="C106" s="134" t="s">
        <v>595</v>
      </c>
      <c r="D106" s="134" t="s">
        <v>595</v>
      </c>
      <c r="E106" s="134" t="s">
        <v>595</v>
      </c>
      <c r="F106" s="134" t="s">
        <v>595</v>
      </c>
      <c r="G106" s="134" t="s">
        <v>595</v>
      </c>
      <c r="H106" s="134" t="s">
        <v>595</v>
      </c>
      <c r="I106" s="134" t="s">
        <v>595</v>
      </c>
      <c r="J106" s="134" t="s">
        <v>595</v>
      </c>
      <c r="K106" s="134" t="s">
        <v>595</v>
      </c>
      <c r="L106" s="87"/>
      <c r="M106" s="87"/>
      <c r="N106" s="87"/>
      <c r="O106" s="87"/>
      <c r="P106" s="87"/>
      <c r="Q106" s="87"/>
      <c r="R106" s="145"/>
      <c r="S106" s="69"/>
    </row>
    <row r="107" spans="1:19" x14ac:dyDescent="0.2">
      <c r="A107" s="202" t="s">
        <v>236</v>
      </c>
      <c r="B107" s="202" t="s">
        <v>292</v>
      </c>
      <c r="C107" s="202">
        <v>1</v>
      </c>
      <c r="D107" s="202">
        <v>2</v>
      </c>
      <c r="E107" s="203">
        <f>B10</f>
        <v>2700000</v>
      </c>
      <c r="F107" s="203">
        <f>R50</f>
        <v>2538000</v>
      </c>
      <c r="G107" s="203">
        <f>R55</f>
        <v>2454300</v>
      </c>
      <c r="H107" s="203">
        <f>R60</f>
        <v>1914300</v>
      </c>
      <c r="I107" s="203">
        <f>R65</f>
        <v>1927800</v>
      </c>
      <c r="J107" s="202" t="s">
        <v>595</v>
      </c>
      <c r="K107" s="202">
        <f>8</f>
        <v>8</v>
      </c>
      <c r="L107" s="87"/>
      <c r="M107" s="87"/>
      <c r="N107" s="87"/>
      <c r="O107" s="87"/>
      <c r="P107" s="87"/>
      <c r="Q107" s="87"/>
      <c r="R107" s="145"/>
      <c r="S107" s="69"/>
    </row>
    <row r="108" spans="1:19" x14ac:dyDescent="0.2">
      <c r="A108" s="134" t="s">
        <v>595</v>
      </c>
      <c r="B108" s="134" t="s">
        <v>595</v>
      </c>
      <c r="C108" s="134" t="s">
        <v>595</v>
      </c>
      <c r="D108" s="134" t="s">
        <v>595</v>
      </c>
      <c r="E108" s="204" t="s">
        <v>595</v>
      </c>
      <c r="F108" s="204" t="s">
        <v>595</v>
      </c>
      <c r="G108" s="204" t="s">
        <v>595</v>
      </c>
      <c r="H108" s="204" t="s">
        <v>595</v>
      </c>
      <c r="I108" s="204" t="s">
        <v>595</v>
      </c>
      <c r="J108" s="134" t="s">
        <v>595</v>
      </c>
      <c r="K108" s="134" t="s">
        <v>595</v>
      </c>
      <c r="L108" s="87"/>
      <c r="M108" s="87"/>
      <c r="N108" s="87"/>
      <c r="O108" s="87"/>
      <c r="P108" s="87"/>
      <c r="Q108" s="87"/>
      <c r="R108" s="145"/>
      <c r="S108" s="69"/>
    </row>
    <row r="109" spans="1:19" x14ac:dyDescent="0.2">
      <c r="A109" s="205" t="s">
        <v>199</v>
      </c>
      <c r="B109" s="205" t="s">
        <v>295</v>
      </c>
      <c r="C109" s="205">
        <v>2</v>
      </c>
      <c r="D109" s="205">
        <v>2</v>
      </c>
      <c r="E109" s="206">
        <f>L10</f>
        <v>5000000</v>
      </c>
      <c r="F109" s="206">
        <f>R77</f>
        <v>5316000</v>
      </c>
      <c r="G109" s="206">
        <f>R82</f>
        <v>5356000</v>
      </c>
      <c r="H109" s="206">
        <f>R87</f>
        <v>5356000</v>
      </c>
      <c r="I109" s="206">
        <f>R92</f>
        <v>5366000</v>
      </c>
      <c r="J109" s="205" t="s">
        <v>595</v>
      </c>
      <c r="K109" s="205">
        <v>11</v>
      </c>
      <c r="L109" s="87"/>
      <c r="M109" s="87"/>
      <c r="N109" s="87"/>
      <c r="O109" s="87"/>
      <c r="P109" s="87"/>
      <c r="Q109" s="87"/>
      <c r="R109" s="145"/>
      <c r="S109" s="69"/>
    </row>
    <row r="110" spans="1:19" x14ac:dyDescent="0.2">
      <c r="A110" s="134" t="s">
        <v>595</v>
      </c>
      <c r="B110" s="134" t="s">
        <v>595</v>
      </c>
      <c r="C110" s="134" t="s">
        <v>595</v>
      </c>
      <c r="D110" s="134" t="s">
        <v>595</v>
      </c>
      <c r="E110" s="134" t="s">
        <v>595</v>
      </c>
      <c r="F110" s="134" t="s">
        <v>595</v>
      </c>
      <c r="G110" s="134" t="s">
        <v>595</v>
      </c>
      <c r="H110" s="134" t="s">
        <v>595</v>
      </c>
      <c r="I110" s="134" t="s">
        <v>595</v>
      </c>
      <c r="J110" s="134" t="s">
        <v>595</v>
      </c>
      <c r="K110" s="134" t="s">
        <v>595</v>
      </c>
      <c r="L110" s="87"/>
      <c r="M110" s="87"/>
      <c r="N110" s="87"/>
      <c r="O110" s="87"/>
      <c r="P110" s="87"/>
      <c r="Q110" s="87"/>
      <c r="R110" s="145"/>
      <c r="S110" s="69"/>
    </row>
    <row r="111" spans="1:19" x14ac:dyDescent="0.2">
      <c r="A111" s="87"/>
      <c r="B111" s="87"/>
      <c r="C111" s="87"/>
      <c r="D111" s="87"/>
      <c r="E111" s="87"/>
      <c r="F111" s="87"/>
      <c r="G111" s="87"/>
      <c r="H111" s="87"/>
      <c r="I111" s="87"/>
      <c r="J111" s="87"/>
      <c r="K111" s="87"/>
      <c r="L111" s="87"/>
      <c r="M111" s="87"/>
      <c r="N111" s="87"/>
      <c r="O111" s="87"/>
      <c r="P111" s="87"/>
      <c r="Q111" s="87"/>
      <c r="R111" s="87"/>
      <c r="S111" s="69"/>
    </row>
    <row r="112" spans="1:19" ht="15" x14ac:dyDescent="0.25">
      <c r="A112" s="304" t="s">
        <v>596</v>
      </c>
      <c r="B112" s="304"/>
      <c r="C112" s="304"/>
      <c r="D112" s="304"/>
      <c r="E112" s="304"/>
      <c r="F112" s="304"/>
      <c r="G112" s="304"/>
      <c r="H112" s="304"/>
      <c r="I112" s="304"/>
      <c r="J112" s="304"/>
      <c r="K112" s="304"/>
      <c r="L112" s="304"/>
      <c r="M112" s="304"/>
      <c r="N112" s="304"/>
      <c r="O112" s="304"/>
      <c r="P112" s="304"/>
      <c r="Q112" s="304"/>
      <c r="R112" s="304"/>
      <c r="S112" s="304"/>
    </row>
    <row r="113" spans="1:19" ht="37.9" customHeight="1" x14ac:dyDescent="0.2">
      <c r="A113" s="303" t="s">
        <v>682</v>
      </c>
      <c r="B113" s="303"/>
      <c r="C113" s="303"/>
      <c r="D113" s="303"/>
      <c r="E113" s="303"/>
      <c r="F113" s="303"/>
      <c r="G113" s="303"/>
      <c r="H113" s="303"/>
      <c r="I113" s="303"/>
      <c r="J113" s="303"/>
      <c r="K113" s="207"/>
      <c r="L113" s="207"/>
      <c r="M113" s="207"/>
      <c r="N113" s="207"/>
      <c r="O113" s="207"/>
      <c r="P113" s="207"/>
      <c r="Q113" s="207"/>
      <c r="R113" s="207"/>
      <c r="S113" s="69"/>
    </row>
    <row r="114" spans="1:19" ht="120" x14ac:dyDescent="0.2">
      <c r="A114" s="139" t="s">
        <v>598</v>
      </c>
      <c r="B114" s="139" t="s">
        <v>22</v>
      </c>
      <c r="C114" s="139" t="s">
        <v>26</v>
      </c>
      <c r="D114" s="139" t="s">
        <v>29</v>
      </c>
      <c r="E114" s="139" t="s">
        <v>599</v>
      </c>
      <c r="F114" s="139" t="s">
        <v>600</v>
      </c>
      <c r="G114" s="139" t="s">
        <v>601</v>
      </c>
      <c r="H114" s="207"/>
      <c r="I114" s="207"/>
      <c r="J114" s="207"/>
      <c r="K114" s="207"/>
      <c r="L114" s="207"/>
      <c r="M114" s="207"/>
      <c r="N114" s="207"/>
      <c r="O114" s="207"/>
      <c r="P114" s="207"/>
      <c r="Q114" s="207"/>
      <c r="R114" s="207"/>
      <c r="S114" s="69"/>
    </row>
    <row r="115" spans="1:19" x14ac:dyDescent="0.2">
      <c r="A115" s="208" t="s">
        <v>595</v>
      </c>
      <c r="B115" s="208" t="s">
        <v>595</v>
      </c>
      <c r="C115" s="208" t="s">
        <v>595</v>
      </c>
      <c r="D115" s="208" t="s">
        <v>595</v>
      </c>
      <c r="E115" s="208" t="s">
        <v>595</v>
      </c>
      <c r="F115" s="208" t="s">
        <v>595</v>
      </c>
      <c r="G115" s="208" t="s">
        <v>595</v>
      </c>
      <c r="H115" s="207"/>
      <c r="I115" s="207"/>
      <c r="J115" s="207"/>
      <c r="K115" s="207"/>
      <c r="L115" s="207"/>
      <c r="M115" s="207"/>
      <c r="N115" s="207"/>
      <c r="O115" s="207"/>
      <c r="P115" s="207"/>
      <c r="Q115" s="207"/>
      <c r="R115" s="207"/>
      <c r="S115" s="69"/>
    </row>
    <row r="116" spans="1:19" x14ac:dyDescent="0.2">
      <c r="A116" s="202">
        <v>2030</v>
      </c>
      <c r="B116" s="202" t="s">
        <v>236</v>
      </c>
      <c r="C116" s="202" t="s">
        <v>292</v>
      </c>
      <c r="D116" s="202">
        <v>1</v>
      </c>
      <c r="E116" s="209">
        <v>0.22500000000000001</v>
      </c>
      <c r="F116" s="209" t="s">
        <v>595</v>
      </c>
      <c r="G116" s="209" t="s">
        <v>595</v>
      </c>
      <c r="H116" s="207"/>
      <c r="I116" s="207"/>
      <c r="J116" s="207"/>
      <c r="K116" s="207"/>
      <c r="L116" s="207"/>
      <c r="M116" s="207"/>
      <c r="N116" s="207"/>
      <c r="O116" s="207"/>
      <c r="P116" s="207"/>
      <c r="Q116" s="207"/>
      <c r="R116" s="207"/>
      <c r="S116" s="69"/>
    </row>
    <row r="117" spans="1:19" x14ac:dyDescent="0.2">
      <c r="A117" s="202">
        <v>2035</v>
      </c>
      <c r="B117" s="202" t="s">
        <v>236</v>
      </c>
      <c r="C117" s="202" t="s">
        <v>292</v>
      </c>
      <c r="D117" s="202">
        <v>1</v>
      </c>
      <c r="E117" s="209">
        <v>0.27</v>
      </c>
      <c r="F117" s="209" t="s">
        <v>595</v>
      </c>
      <c r="G117" s="209" t="s">
        <v>595</v>
      </c>
      <c r="H117" s="207"/>
      <c r="I117" s="207"/>
      <c r="J117" s="207"/>
      <c r="K117" s="207"/>
      <c r="L117" s="207"/>
      <c r="M117" s="207"/>
      <c r="N117" s="207"/>
      <c r="O117" s="207"/>
      <c r="P117" s="207"/>
      <c r="Q117" s="207"/>
      <c r="R117" s="207"/>
      <c r="S117" s="69"/>
    </row>
    <row r="118" spans="1:19" x14ac:dyDescent="0.2">
      <c r="A118" s="202" t="s">
        <v>595</v>
      </c>
      <c r="B118" s="202" t="s">
        <v>595</v>
      </c>
      <c r="C118" s="202" t="s">
        <v>292</v>
      </c>
      <c r="D118" s="202" t="s">
        <v>595</v>
      </c>
      <c r="E118" s="202" t="s">
        <v>595</v>
      </c>
      <c r="F118" s="209" t="s">
        <v>595</v>
      </c>
      <c r="G118" s="209" t="s">
        <v>595</v>
      </c>
      <c r="H118" s="207"/>
      <c r="I118" s="207"/>
      <c r="J118" s="207"/>
      <c r="K118" s="207"/>
      <c r="L118" s="207"/>
      <c r="M118" s="207"/>
      <c r="N118" s="207"/>
      <c r="O118" s="207"/>
      <c r="P118" s="207"/>
      <c r="Q118" s="207"/>
      <c r="R118" s="207"/>
      <c r="S118" s="69"/>
    </row>
    <row r="119" spans="1:19" x14ac:dyDescent="0.2">
      <c r="A119" s="202">
        <v>2040</v>
      </c>
      <c r="B119" s="202" t="s">
        <v>236</v>
      </c>
      <c r="C119" s="202" t="s">
        <v>292</v>
      </c>
      <c r="D119" s="202">
        <v>1</v>
      </c>
      <c r="E119" s="209">
        <v>0.36</v>
      </c>
      <c r="F119" s="209" t="s">
        <v>595</v>
      </c>
      <c r="G119" s="209" t="s">
        <v>595</v>
      </c>
      <c r="H119" s="207"/>
      <c r="I119" s="207"/>
      <c r="J119" s="207"/>
      <c r="K119" s="207"/>
      <c r="L119" s="207"/>
      <c r="M119" s="207"/>
      <c r="N119" s="207"/>
      <c r="O119" s="207"/>
      <c r="P119" s="207"/>
      <c r="Q119" s="207"/>
      <c r="R119" s="207"/>
      <c r="S119" s="69"/>
    </row>
    <row r="120" spans="1:19" x14ac:dyDescent="0.2">
      <c r="A120" s="202" t="s">
        <v>595</v>
      </c>
      <c r="B120" s="202" t="s">
        <v>595</v>
      </c>
      <c r="C120" s="202" t="s">
        <v>292</v>
      </c>
      <c r="D120" s="202" t="s">
        <v>595</v>
      </c>
      <c r="E120" s="202" t="s">
        <v>595</v>
      </c>
      <c r="F120" s="209" t="s">
        <v>595</v>
      </c>
      <c r="G120" s="209" t="s">
        <v>595</v>
      </c>
      <c r="H120" s="207"/>
      <c r="I120" s="207"/>
      <c r="J120" s="207"/>
      <c r="K120" s="207"/>
      <c r="L120" s="207"/>
      <c r="M120" s="207"/>
      <c r="N120" s="207"/>
      <c r="O120" s="207"/>
      <c r="P120" s="207"/>
      <c r="Q120" s="207"/>
      <c r="R120" s="207"/>
      <c r="S120" s="69"/>
    </row>
    <row r="121" spans="1:19" x14ac:dyDescent="0.2">
      <c r="A121" s="202">
        <v>2045</v>
      </c>
      <c r="B121" s="202" t="s">
        <v>236</v>
      </c>
      <c r="C121" s="202" t="s">
        <v>292</v>
      </c>
      <c r="D121" s="202">
        <v>1</v>
      </c>
      <c r="E121" s="209">
        <v>0.6</v>
      </c>
      <c r="F121" s="209" t="s">
        <v>595</v>
      </c>
      <c r="G121" s="209" t="s">
        <v>595</v>
      </c>
      <c r="H121" s="207"/>
      <c r="I121" s="207"/>
      <c r="J121" s="207"/>
      <c r="K121" s="207"/>
      <c r="L121" s="207"/>
      <c r="M121" s="207"/>
      <c r="N121" s="207"/>
      <c r="O121" s="207"/>
      <c r="P121" s="207"/>
      <c r="Q121" s="207"/>
      <c r="R121" s="207"/>
      <c r="S121" s="69"/>
    </row>
    <row r="122" spans="1:19" x14ac:dyDescent="0.2">
      <c r="A122" s="134" t="s">
        <v>595</v>
      </c>
      <c r="B122" s="134" t="s">
        <v>595</v>
      </c>
      <c r="C122" s="134" t="s">
        <v>595</v>
      </c>
      <c r="D122" s="134" t="s">
        <v>595</v>
      </c>
      <c r="E122" s="134" t="s">
        <v>595</v>
      </c>
      <c r="F122" s="134" t="s">
        <v>595</v>
      </c>
      <c r="G122" s="134" t="s">
        <v>595</v>
      </c>
      <c r="H122" s="207"/>
      <c r="I122" s="207"/>
      <c r="J122" s="207"/>
      <c r="K122" s="207"/>
      <c r="L122" s="207"/>
      <c r="M122" s="207"/>
      <c r="N122" s="207"/>
      <c r="O122" s="207"/>
      <c r="P122" s="207"/>
      <c r="Q122" s="207"/>
      <c r="R122" s="207"/>
      <c r="S122" s="69"/>
    </row>
    <row r="123" spans="1:19" x14ac:dyDescent="0.2">
      <c r="A123" s="205">
        <v>2030</v>
      </c>
      <c r="B123" s="205" t="s">
        <v>199</v>
      </c>
      <c r="C123" s="205" t="s">
        <v>295</v>
      </c>
      <c r="D123" s="205">
        <v>2</v>
      </c>
      <c r="E123" s="210">
        <v>0.06</v>
      </c>
      <c r="F123" s="210" t="s">
        <v>595</v>
      </c>
      <c r="G123" s="210" t="s">
        <v>595</v>
      </c>
      <c r="H123" s="207"/>
      <c r="I123" s="207"/>
      <c r="J123" s="207"/>
      <c r="K123" s="207"/>
      <c r="L123" s="207"/>
      <c r="M123" s="207"/>
      <c r="N123" s="207"/>
      <c r="O123" s="207"/>
      <c r="P123" s="207"/>
      <c r="Q123" s="207"/>
      <c r="R123" s="207"/>
      <c r="S123" s="69"/>
    </row>
    <row r="124" spans="1:19" x14ac:dyDescent="0.2">
      <c r="A124" s="205">
        <v>2035</v>
      </c>
      <c r="B124" s="205" t="s">
        <v>199</v>
      </c>
      <c r="C124" s="205" t="s">
        <v>295</v>
      </c>
      <c r="D124" s="205">
        <v>2</v>
      </c>
      <c r="E124" s="210">
        <v>0.01</v>
      </c>
      <c r="F124" s="210" t="s">
        <v>595</v>
      </c>
      <c r="G124" s="210" t="s">
        <v>595</v>
      </c>
      <c r="H124" s="207"/>
      <c r="I124" s="207"/>
      <c r="J124" s="207"/>
      <c r="K124" s="207"/>
      <c r="L124" s="207"/>
      <c r="M124" s="207"/>
      <c r="N124" s="207"/>
      <c r="O124" s="207"/>
      <c r="P124" s="207"/>
      <c r="Q124" s="207"/>
      <c r="R124" s="207"/>
      <c r="S124" s="69"/>
    </row>
    <row r="125" spans="1:19" x14ac:dyDescent="0.2">
      <c r="A125" s="205" t="s">
        <v>595</v>
      </c>
      <c r="B125" s="205" t="s">
        <v>595</v>
      </c>
      <c r="C125" s="205" t="s">
        <v>295</v>
      </c>
      <c r="D125" s="205" t="s">
        <v>595</v>
      </c>
      <c r="E125" s="205" t="s">
        <v>595</v>
      </c>
      <c r="F125" s="210" t="s">
        <v>595</v>
      </c>
      <c r="G125" s="210" t="s">
        <v>595</v>
      </c>
      <c r="H125" s="207"/>
      <c r="I125" s="207"/>
      <c r="J125" s="207"/>
      <c r="K125" s="207"/>
      <c r="L125" s="207"/>
      <c r="M125" s="207"/>
      <c r="N125" s="207"/>
      <c r="O125" s="207"/>
      <c r="P125" s="207"/>
      <c r="Q125" s="207"/>
      <c r="R125" s="207"/>
      <c r="S125" s="69"/>
    </row>
    <row r="126" spans="1:19" x14ac:dyDescent="0.2">
      <c r="A126" s="205">
        <v>2040</v>
      </c>
      <c r="B126" s="205" t="s">
        <v>199</v>
      </c>
      <c r="C126" s="205" t="s">
        <v>295</v>
      </c>
      <c r="D126" s="205">
        <v>2</v>
      </c>
      <c r="E126" s="210">
        <v>-0.15</v>
      </c>
      <c r="F126" s="210" t="s">
        <v>595</v>
      </c>
      <c r="G126" s="210" t="s">
        <v>595</v>
      </c>
      <c r="H126" s="207"/>
      <c r="I126" s="207"/>
      <c r="J126" s="207"/>
      <c r="K126" s="207"/>
      <c r="L126" s="207"/>
      <c r="M126" s="207"/>
      <c r="N126" s="207"/>
      <c r="O126" s="207"/>
      <c r="P126" s="207"/>
      <c r="Q126" s="207"/>
      <c r="R126" s="207"/>
      <c r="S126" s="69"/>
    </row>
    <row r="127" spans="1:19" x14ac:dyDescent="0.2">
      <c r="A127" s="205" t="s">
        <v>595</v>
      </c>
      <c r="B127" s="205" t="s">
        <v>595</v>
      </c>
      <c r="C127" s="205" t="s">
        <v>295</v>
      </c>
      <c r="D127" s="205" t="s">
        <v>595</v>
      </c>
      <c r="E127" s="205" t="s">
        <v>595</v>
      </c>
      <c r="F127" s="210" t="s">
        <v>595</v>
      </c>
      <c r="G127" s="210" t="s">
        <v>595</v>
      </c>
      <c r="H127" s="207"/>
      <c r="I127" s="207"/>
      <c r="J127" s="207"/>
      <c r="K127" s="207"/>
      <c r="L127" s="207"/>
      <c r="M127" s="207"/>
      <c r="N127" s="207"/>
      <c r="O127" s="207"/>
      <c r="P127" s="207"/>
      <c r="Q127" s="207"/>
      <c r="R127" s="207"/>
      <c r="S127" s="69"/>
    </row>
    <row r="128" spans="1:19" x14ac:dyDescent="0.2">
      <c r="A128" s="205">
        <v>2045</v>
      </c>
      <c r="B128" s="205" t="s">
        <v>199</v>
      </c>
      <c r="C128" s="205" t="s">
        <v>295</v>
      </c>
      <c r="D128" s="205">
        <v>2</v>
      </c>
      <c r="E128" s="210">
        <v>-0.25</v>
      </c>
      <c r="F128" s="210" t="s">
        <v>595</v>
      </c>
      <c r="G128" s="210" t="s">
        <v>595</v>
      </c>
      <c r="H128" s="207"/>
      <c r="I128" s="207"/>
      <c r="J128" s="207"/>
      <c r="K128" s="207"/>
      <c r="L128" s="207"/>
      <c r="M128" s="207"/>
      <c r="N128" s="207"/>
      <c r="O128" s="207"/>
      <c r="P128" s="207"/>
      <c r="Q128" s="207"/>
      <c r="R128" s="207"/>
      <c r="S128" s="69"/>
    </row>
    <row r="129" spans="1:19" x14ac:dyDescent="0.2">
      <c r="A129" s="134" t="s">
        <v>595</v>
      </c>
      <c r="B129" s="134" t="s">
        <v>595</v>
      </c>
      <c r="C129" s="134" t="s">
        <v>595</v>
      </c>
      <c r="D129" s="134" t="s">
        <v>595</v>
      </c>
      <c r="E129" s="134" t="s">
        <v>595</v>
      </c>
      <c r="F129" s="134" t="s">
        <v>595</v>
      </c>
      <c r="G129" s="134" t="s">
        <v>595</v>
      </c>
      <c r="H129" s="207"/>
      <c r="I129" s="207"/>
      <c r="J129" s="207"/>
      <c r="K129" s="207"/>
      <c r="L129" s="207"/>
      <c r="M129" s="207"/>
      <c r="N129" s="207"/>
      <c r="O129" s="207"/>
      <c r="P129" s="207"/>
      <c r="Q129" s="207"/>
      <c r="R129" s="207"/>
      <c r="S129" s="69"/>
    </row>
    <row r="130" spans="1:19" x14ac:dyDescent="0.2">
      <c r="A130" s="207"/>
      <c r="B130" s="207"/>
      <c r="C130" s="207"/>
      <c r="D130" s="207"/>
      <c r="E130" s="207"/>
      <c r="F130" s="207"/>
      <c r="G130" s="207"/>
      <c r="H130" s="207"/>
      <c r="I130" s="207"/>
      <c r="J130" s="207"/>
      <c r="K130" s="207"/>
      <c r="L130" s="207"/>
      <c r="M130" s="207"/>
      <c r="N130" s="207"/>
      <c r="O130" s="207"/>
      <c r="P130" s="207"/>
      <c r="Q130" s="207"/>
      <c r="R130" s="207"/>
      <c r="S130" s="69"/>
    </row>
    <row r="131" spans="1:19" x14ac:dyDescent="0.2">
      <c r="A131" s="69"/>
      <c r="B131" s="69"/>
      <c r="C131" s="69"/>
      <c r="D131" s="69"/>
      <c r="E131" s="69"/>
      <c r="F131" s="69"/>
      <c r="G131" s="69"/>
      <c r="H131" s="69"/>
      <c r="I131" s="69"/>
      <c r="J131" s="69"/>
      <c r="K131" s="69"/>
      <c r="L131" s="69"/>
      <c r="M131" s="69"/>
      <c r="N131" s="69"/>
      <c r="O131" s="69"/>
      <c r="P131" s="69"/>
      <c r="Q131" s="69"/>
      <c r="R131" s="69"/>
      <c r="S131" s="69"/>
    </row>
  </sheetData>
  <mergeCells count="73">
    <mergeCell ref="A104:Q104"/>
    <mergeCell ref="A112:S112"/>
    <mergeCell ref="A113:J113"/>
    <mergeCell ref="A73:S73"/>
    <mergeCell ref="A74:S74"/>
    <mergeCell ref="B75:C75"/>
    <mergeCell ref="D75:E75"/>
    <mergeCell ref="F75:H75"/>
    <mergeCell ref="I75:L75"/>
    <mergeCell ref="M75:P75"/>
    <mergeCell ref="A33:Q33"/>
    <mergeCell ref="A46:S46"/>
    <mergeCell ref="A47:S47"/>
    <mergeCell ref="B48:C48"/>
    <mergeCell ref="D48:E48"/>
    <mergeCell ref="F48:H48"/>
    <mergeCell ref="I48:L48"/>
    <mergeCell ref="M48:P48"/>
    <mergeCell ref="A43:Q43"/>
    <mergeCell ref="A34:I34"/>
    <mergeCell ref="J34:Q34"/>
    <mergeCell ref="A35:I35"/>
    <mergeCell ref="J35:Q35"/>
    <mergeCell ref="A36:Q36"/>
    <mergeCell ref="A37:Q37"/>
    <mergeCell ref="A38:Q38"/>
    <mergeCell ref="A39:Q39"/>
    <mergeCell ref="A40:S40"/>
    <mergeCell ref="A41:Q41"/>
    <mergeCell ref="A42:S42"/>
    <mergeCell ref="L14:L15"/>
    <mergeCell ref="M14:M15"/>
    <mergeCell ref="N14:N15"/>
    <mergeCell ref="O14:O15"/>
    <mergeCell ref="D31:E31"/>
    <mergeCell ref="A15:C28"/>
    <mergeCell ref="D15:G28"/>
    <mergeCell ref="D30:E30"/>
    <mergeCell ref="P14:P15"/>
    <mergeCell ref="H13:H15"/>
    <mergeCell ref="I13:I15"/>
    <mergeCell ref="J13:J15"/>
    <mergeCell ref="K13:N13"/>
    <mergeCell ref="O13:Q13"/>
    <mergeCell ref="Q14:Q15"/>
    <mergeCell ref="K14:K15"/>
    <mergeCell ref="C9:F9"/>
    <mergeCell ref="J9:K9"/>
    <mergeCell ref="M9:P9"/>
    <mergeCell ref="C10:F10"/>
    <mergeCell ref="J10:K10"/>
    <mergeCell ref="M10:P10"/>
    <mergeCell ref="A11:Q11"/>
    <mergeCell ref="A12:C12"/>
    <mergeCell ref="D12:G12"/>
    <mergeCell ref="H12:J12"/>
    <mergeCell ref="K12:Q12"/>
    <mergeCell ref="A44:S44"/>
    <mergeCell ref="A45:Q45"/>
    <mergeCell ref="A5:I5"/>
    <mergeCell ref="J5:Q5"/>
    <mergeCell ref="A1:Q1"/>
    <mergeCell ref="A2:Q2"/>
    <mergeCell ref="A3:Q3"/>
    <mergeCell ref="A4:I4"/>
    <mergeCell ref="J4:Q4"/>
    <mergeCell ref="J6:P6"/>
    <mergeCell ref="C7:F7"/>
    <mergeCell ref="J7:K7"/>
    <mergeCell ref="M7:P7"/>
    <mergeCell ref="C8:F8"/>
    <mergeCell ref="J8:K8"/>
    <mergeCell ref="M8:P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8874-520B-4267-91D0-13D53DC23987}">
  <sheetPr>
    <tabColor theme="4" tint="0.39997558519241921"/>
  </sheetPr>
  <dimension ref="A1:E4"/>
  <sheetViews>
    <sheetView zoomScaleNormal="100" workbookViewId="0"/>
  </sheetViews>
  <sheetFormatPr defaultColWidth="9.140625" defaultRowHeight="14.25" x14ac:dyDescent="0.2"/>
  <cols>
    <col min="1" max="16384" width="9.140625" style="12"/>
  </cols>
  <sheetData>
    <row r="1" spans="1:5" ht="15.75" x14ac:dyDescent="0.25">
      <c r="A1" s="1" t="s">
        <v>10</v>
      </c>
      <c r="B1" s="1"/>
      <c r="C1" s="1"/>
      <c r="D1" s="1"/>
      <c r="E1" s="1"/>
    </row>
    <row r="2" spans="1:5" x14ac:dyDescent="0.2">
      <c r="A2" s="12" t="s">
        <v>11</v>
      </c>
    </row>
    <row r="3" spans="1:5" x14ac:dyDescent="0.2">
      <c r="A3" s="12" t="s">
        <v>12</v>
      </c>
    </row>
    <row r="4" spans="1:5" ht="15" x14ac:dyDescent="0.25">
      <c r="A4" s="38" t="s">
        <v>13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6C10F-EC19-4EB9-AC23-7BA9061BE192}">
  <sheetPr>
    <tabColor theme="9" tint="-0.249977111117893"/>
  </sheetPr>
  <dimension ref="A1:P194"/>
  <sheetViews>
    <sheetView zoomScaleNormal="100" workbookViewId="0">
      <selection sqref="A1:O1"/>
    </sheetView>
  </sheetViews>
  <sheetFormatPr defaultColWidth="9.140625" defaultRowHeight="14.25" x14ac:dyDescent="0.2"/>
  <cols>
    <col min="1" max="1" width="23.140625" style="12" customWidth="1"/>
    <col min="2" max="2" width="14.85546875" style="12" customWidth="1"/>
    <col min="3" max="15" width="14.28515625" style="12" customWidth="1"/>
    <col min="16" max="16" width="3.5703125" style="12" customWidth="1"/>
    <col min="17" max="16384" width="9.140625" style="12"/>
  </cols>
  <sheetData>
    <row r="1" spans="1:16" ht="15" x14ac:dyDescent="0.25">
      <c r="A1" s="304" t="s">
        <v>683</v>
      </c>
      <c r="B1" s="304"/>
      <c r="C1" s="304"/>
      <c r="D1" s="304"/>
      <c r="E1" s="304"/>
      <c r="F1" s="304"/>
      <c r="G1" s="304"/>
      <c r="H1" s="304"/>
      <c r="I1" s="304"/>
      <c r="J1" s="304"/>
      <c r="K1" s="304"/>
      <c r="L1" s="304"/>
      <c r="M1" s="304"/>
      <c r="N1" s="304"/>
      <c r="O1" s="304"/>
      <c r="P1" s="69"/>
    </row>
    <row r="2" spans="1:16" ht="15" customHeight="1" x14ac:dyDescent="0.2">
      <c r="A2" s="305" t="s">
        <v>684</v>
      </c>
      <c r="B2" s="305"/>
      <c r="C2" s="305"/>
      <c r="D2" s="305"/>
      <c r="E2" s="305"/>
      <c r="F2" s="305"/>
      <c r="G2" s="305"/>
      <c r="H2" s="305"/>
      <c r="I2" s="305"/>
      <c r="J2" s="305"/>
      <c r="K2" s="305"/>
      <c r="L2" s="305"/>
      <c r="M2" s="305"/>
      <c r="N2" s="305"/>
      <c r="O2" s="305"/>
      <c r="P2" s="69"/>
    </row>
    <row r="3" spans="1:16" ht="15" customHeight="1" x14ac:dyDescent="0.2">
      <c r="A3" s="305"/>
      <c r="B3" s="305"/>
      <c r="C3" s="305"/>
      <c r="D3" s="305"/>
      <c r="E3" s="305"/>
      <c r="F3" s="305"/>
      <c r="G3" s="305"/>
      <c r="H3" s="305"/>
      <c r="I3" s="305"/>
      <c r="J3" s="305"/>
      <c r="K3" s="305"/>
      <c r="L3" s="305"/>
      <c r="M3" s="305"/>
      <c r="N3" s="305"/>
      <c r="O3" s="305"/>
      <c r="P3" s="69"/>
    </row>
    <row r="4" spans="1:16" ht="15" customHeight="1" x14ac:dyDescent="0.2">
      <c r="A4" s="305"/>
      <c r="B4" s="305"/>
      <c r="C4" s="305"/>
      <c r="D4" s="305"/>
      <c r="E4" s="305"/>
      <c r="F4" s="305"/>
      <c r="G4" s="305"/>
      <c r="H4" s="305"/>
      <c r="I4" s="305"/>
      <c r="J4" s="305"/>
      <c r="K4" s="305"/>
      <c r="L4" s="305"/>
      <c r="M4" s="305"/>
      <c r="N4" s="305"/>
      <c r="O4" s="305"/>
      <c r="P4" s="69"/>
    </row>
    <row r="5" spans="1:16" ht="15" customHeight="1" x14ac:dyDescent="0.2">
      <c r="A5" s="305"/>
      <c r="B5" s="305"/>
      <c r="C5" s="305"/>
      <c r="D5" s="305"/>
      <c r="E5" s="305"/>
      <c r="F5" s="305"/>
      <c r="G5" s="305"/>
      <c r="H5" s="305"/>
      <c r="I5" s="305"/>
      <c r="J5" s="305"/>
      <c r="K5" s="305"/>
      <c r="L5" s="305"/>
      <c r="M5" s="305"/>
      <c r="N5" s="305"/>
      <c r="O5" s="305"/>
      <c r="P5" s="69"/>
    </row>
    <row r="6" spans="1:16" ht="15" customHeight="1" x14ac:dyDescent="0.2">
      <c r="A6" s="305"/>
      <c r="B6" s="305"/>
      <c r="C6" s="305"/>
      <c r="D6" s="305"/>
      <c r="E6" s="305"/>
      <c r="F6" s="305"/>
      <c r="G6" s="305"/>
      <c r="H6" s="305"/>
      <c r="I6" s="305"/>
      <c r="J6" s="305"/>
      <c r="K6" s="305"/>
      <c r="L6" s="305"/>
      <c r="M6" s="305"/>
      <c r="N6" s="305"/>
      <c r="O6" s="305"/>
      <c r="P6" s="69"/>
    </row>
    <row r="7" spans="1:16" ht="15" customHeight="1" x14ac:dyDescent="0.2">
      <c r="A7" s="305"/>
      <c r="B7" s="305"/>
      <c r="C7" s="305"/>
      <c r="D7" s="305"/>
      <c r="E7" s="305"/>
      <c r="F7" s="305"/>
      <c r="G7" s="305"/>
      <c r="H7" s="305"/>
      <c r="I7" s="305"/>
      <c r="J7" s="305"/>
      <c r="K7" s="305"/>
      <c r="L7" s="305"/>
      <c r="M7" s="305"/>
      <c r="N7" s="305"/>
      <c r="O7" s="305"/>
      <c r="P7" s="69"/>
    </row>
    <row r="8" spans="1:16" ht="15" customHeight="1" x14ac:dyDescent="0.2">
      <c r="A8" s="305"/>
      <c r="B8" s="305"/>
      <c r="C8" s="305"/>
      <c r="D8" s="305"/>
      <c r="E8" s="305"/>
      <c r="F8" s="305"/>
      <c r="G8" s="305"/>
      <c r="H8" s="305"/>
      <c r="I8" s="305"/>
      <c r="J8" s="305"/>
      <c r="K8" s="305"/>
      <c r="L8" s="305"/>
      <c r="M8" s="305"/>
      <c r="N8" s="305"/>
      <c r="O8" s="305"/>
      <c r="P8" s="69"/>
    </row>
    <row r="9" spans="1:16" ht="15" customHeight="1" x14ac:dyDescent="0.2">
      <c r="A9" s="305"/>
      <c r="B9" s="305"/>
      <c r="C9" s="305"/>
      <c r="D9" s="305"/>
      <c r="E9" s="305"/>
      <c r="F9" s="305"/>
      <c r="G9" s="305"/>
      <c r="H9" s="305"/>
      <c r="I9" s="305"/>
      <c r="J9" s="305"/>
      <c r="K9" s="305"/>
      <c r="L9" s="305"/>
      <c r="M9" s="305"/>
      <c r="N9" s="305"/>
      <c r="O9" s="305"/>
      <c r="P9" s="69"/>
    </row>
    <row r="10" spans="1:16" ht="15" customHeight="1" x14ac:dyDescent="0.2">
      <c r="A10" s="305"/>
      <c r="B10" s="305"/>
      <c r="C10" s="305"/>
      <c r="D10" s="305"/>
      <c r="E10" s="305"/>
      <c r="F10" s="305"/>
      <c r="G10" s="305"/>
      <c r="H10" s="305"/>
      <c r="I10" s="305"/>
      <c r="J10" s="305"/>
      <c r="K10" s="305"/>
      <c r="L10" s="305"/>
      <c r="M10" s="305"/>
      <c r="N10" s="305"/>
      <c r="O10" s="305"/>
      <c r="P10" s="69"/>
    </row>
    <row r="11" spans="1:16" ht="15" customHeight="1" x14ac:dyDescent="0.2">
      <c r="A11" s="305"/>
      <c r="B11" s="305"/>
      <c r="C11" s="305"/>
      <c r="D11" s="305"/>
      <c r="E11" s="305"/>
      <c r="F11" s="305"/>
      <c r="G11" s="305"/>
      <c r="H11" s="305"/>
      <c r="I11" s="305"/>
      <c r="J11" s="305"/>
      <c r="K11" s="305"/>
      <c r="L11" s="305"/>
      <c r="M11" s="305"/>
      <c r="N11" s="305"/>
      <c r="O11" s="305"/>
      <c r="P11" s="69"/>
    </row>
    <row r="12" spans="1:16" ht="15" customHeight="1" x14ac:dyDescent="0.2">
      <c r="A12" s="305"/>
      <c r="B12" s="305"/>
      <c r="C12" s="305"/>
      <c r="D12" s="305"/>
      <c r="E12" s="305"/>
      <c r="F12" s="305"/>
      <c r="G12" s="305"/>
      <c r="H12" s="305"/>
      <c r="I12" s="305"/>
      <c r="J12" s="305"/>
      <c r="K12" s="305"/>
      <c r="L12" s="305"/>
      <c r="M12" s="305"/>
      <c r="N12" s="305"/>
      <c r="O12" s="305"/>
      <c r="P12" s="69"/>
    </row>
    <row r="13" spans="1:16" ht="15" customHeight="1" x14ac:dyDescent="0.2">
      <c r="A13" s="305"/>
      <c r="B13" s="305"/>
      <c r="C13" s="305"/>
      <c r="D13" s="305"/>
      <c r="E13" s="305"/>
      <c r="F13" s="305"/>
      <c r="G13" s="305"/>
      <c r="H13" s="305"/>
      <c r="I13" s="305"/>
      <c r="J13" s="305"/>
      <c r="K13" s="305"/>
      <c r="L13" s="305"/>
      <c r="M13" s="305"/>
      <c r="N13" s="305"/>
      <c r="O13" s="305"/>
      <c r="P13" s="69"/>
    </row>
    <row r="14" spans="1:16" ht="15" customHeight="1" x14ac:dyDescent="0.2">
      <c r="A14" s="305"/>
      <c r="B14" s="305"/>
      <c r="C14" s="305"/>
      <c r="D14" s="305"/>
      <c r="E14" s="305"/>
      <c r="F14" s="305"/>
      <c r="G14" s="305"/>
      <c r="H14" s="305"/>
      <c r="I14" s="305"/>
      <c r="J14" s="305"/>
      <c r="K14" s="305"/>
      <c r="L14" s="305"/>
      <c r="M14" s="305"/>
      <c r="N14" s="305"/>
      <c r="O14" s="305"/>
      <c r="P14" s="69"/>
    </row>
    <row r="15" spans="1:16" ht="15" x14ac:dyDescent="0.25">
      <c r="A15" s="304" t="s">
        <v>685</v>
      </c>
      <c r="B15" s="304"/>
      <c r="C15" s="304"/>
      <c r="D15" s="304"/>
      <c r="E15" s="304"/>
      <c r="F15" s="304"/>
      <c r="G15" s="304"/>
      <c r="H15" s="304"/>
      <c r="I15" s="304"/>
      <c r="J15" s="304"/>
      <c r="K15" s="304"/>
      <c r="L15" s="304"/>
      <c r="M15" s="304"/>
      <c r="N15" s="304"/>
      <c r="O15" s="304"/>
      <c r="P15" s="69"/>
    </row>
    <row r="16" spans="1:16" ht="15.75" customHeight="1" x14ac:dyDescent="0.2">
      <c r="A16" s="303" t="s">
        <v>686</v>
      </c>
      <c r="B16" s="303"/>
      <c r="C16" s="303"/>
      <c r="D16" s="303"/>
      <c r="E16" s="303"/>
      <c r="F16" s="303"/>
      <c r="G16" s="303"/>
      <c r="H16" s="303"/>
      <c r="I16" s="303"/>
      <c r="J16" s="303"/>
      <c r="K16" s="303"/>
      <c r="L16" s="303"/>
      <c r="M16" s="303"/>
      <c r="N16" s="303"/>
      <c r="O16" s="303"/>
      <c r="P16" s="69"/>
    </row>
    <row r="17" spans="1:16" ht="15.75" customHeight="1" x14ac:dyDescent="0.2">
      <c r="A17" s="303"/>
      <c r="B17" s="303"/>
      <c r="C17" s="303"/>
      <c r="D17" s="303"/>
      <c r="E17" s="303"/>
      <c r="F17" s="303"/>
      <c r="G17" s="303"/>
      <c r="H17" s="303"/>
      <c r="I17" s="303"/>
      <c r="J17" s="303"/>
      <c r="K17" s="303"/>
      <c r="L17" s="303"/>
      <c r="M17" s="303"/>
      <c r="N17" s="303"/>
      <c r="O17" s="303"/>
      <c r="P17" s="69"/>
    </row>
    <row r="18" spans="1:16" ht="15.75" customHeight="1" x14ac:dyDescent="0.2">
      <c r="A18" s="303"/>
      <c r="B18" s="303"/>
      <c r="C18" s="303"/>
      <c r="D18" s="303"/>
      <c r="E18" s="303"/>
      <c r="F18" s="303"/>
      <c r="G18" s="303"/>
      <c r="H18" s="303"/>
      <c r="I18" s="303"/>
      <c r="J18" s="303"/>
      <c r="K18" s="303"/>
      <c r="L18" s="303"/>
      <c r="M18" s="303"/>
      <c r="N18" s="303"/>
      <c r="O18" s="303"/>
      <c r="P18" s="69"/>
    </row>
    <row r="19" spans="1:16" ht="15.75" customHeight="1" x14ac:dyDescent="0.2">
      <c r="A19" s="225" t="s">
        <v>687</v>
      </c>
      <c r="B19" s="145"/>
      <c r="C19" s="145"/>
      <c r="D19" s="145"/>
      <c r="E19" s="145"/>
      <c r="F19" s="145"/>
      <c r="G19" s="145"/>
      <c r="H19" s="145"/>
      <c r="I19" s="145"/>
      <c r="J19" s="145"/>
      <c r="K19" s="145"/>
      <c r="L19" s="145"/>
      <c r="M19" s="145"/>
      <c r="N19" s="145"/>
      <c r="O19" s="145"/>
      <c r="P19" s="69"/>
    </row>
    <row r="20" spans="1:16" ht="15.75" customHeight="1" x14ac:dyDescent="0.2">
      <c r="A20" s="145" t="s">
        <v>688</v>
      </c>
      <c r="B20" s="226" t="s">
        <v>689</v>
      </c>
      <c r="C20" s="145"/>
      <c r="D20" s="145"/>
      <c r="E20" s="145"/>
      <c r="F20" s="145"/>
      <c r="G20" s="145"/>
      <c r="H20" s="145"/>
      <c r="I20" s="145"/>
      <c r="J20" s="145"/>
      <c r="K20" s="145"/>
      <c r="L20" s="145"/>
      <c r="M20" s="145"/>
      <c r="N20" s="145"/>
      <c r="O20" s="145"/>
      <c r="P20" s="69"/>
    </row>
    <row r="21" spans="1:16" ht="15.75" customHeight="1" x14ac:dyDescent="0.2">
      <c r="A21" s="145" t="s">
        <v>690</v>
      </c>
      <c r="B21" s="400" t="s">
        <v>691</v>
      </c>
      <c r="C21" s="400"/>
      <c r="D21" s="400"/>
      <c r="E21" s="400"/>
      <c r="F21" s="400"/>
      <c r="G21" s="400"/>
      <c r="H21" s="400"/>
      <c r="I21" s="400"/>
      <c r="J21" s="400"/>
      <c r="K21" s="400"/>
      <c r="L21" s="400"/>
      <c r="M21" s="400"/>
      <c r="N21" s="400"/>
      <c r="O21" s="400"/>
      <c r="P21" s="69"/>
    </row>
    <row r="22" spans="1:16" ht="15.75" customHeight="1" x14ac:dyDescent="0.2">
      <c r="A22" s="145"/>
      <c r="B22" s="400"/>
      <c r="C22" s="400"/>
      <c r="D22" s="400"/>
      <c r="E22" s="400"/>
      <c r="F22" s="400"/>
      <c r="G22" s="400"/>
      <c r="H22" s="400"/>
      <c r="I22" s="400"/>
      <c r="J22" s="400"/>
      <c r="K22" s="400"/>
      <c r="L22" s="400"/>
      <c r="M22" s="400"/>
      <c r="N22" s="400"/>
      <c r="O22" s="400"/>
      <c r="P22" s="69"/>
    </row>
    <row r="23" spans="1:16" ht="30" customHeight="1" x14ac:dyDescent="0.2">
      <c r="A23" s="398" t="s">
        <v>692</v>
      </c>
      <c r="B23" s="399" t="s">
        <v>293</v>
      </c>
      <c r="C23" s="399" t="s">
        <v>693</v>
      </c>
      <c r="D23" s="399"/>
      <c r="E23" s="399"/>
      <c r="F23" s="399" t="s">
        <v>694</v>
      </c>
      <c r="G23" s="399"/>
      <c r="H23" s="399"/>
      <c r="I23" s="399"/>
      <c r="J23" s="399"/>
      <c r="K23" s="399"/>
      <c r="L23" s="399"/>
      <c r="M23" s="399"/>
      <c r="N23" s="399"/>
      <c r="O23" s="399"/>
      <c r="P23" s="69"/>
    </row>
    <row r="24" spans="1:16" ht="15" x14ac:dyDescent="0.2">
      <c r="A24" s="398"/>
      <c r="B24" s="399"/>
      <c r="C24" s="71" t="s">
        <v>695</v>
      </c>
      <c r="D24" s="71" t="s">
        <v>403</v>
      </c>
      <c r="E24" s="71" t="s">
        <v>696</v>
      </c>
      <c r="F24" s="71" t="s">
        <v>697</v>
      </c>
      <c r="G24" s="71" t="s">
        <v>406</v>
      </c>
      <c r="H24" s="71" t="s">
        <v>409</v>
      </c>
      <c r="I24" s="71" t="s">
        <v>412</v>
      </c>
      <c r="J24" s="71" t="s">
        <v>415</v>
      </c>
      <c r="K24" s="71" t="s">
        <v>418</v>
      </c>
      <c r="L24" s="71" t="s">
        <v>698</v>
      </c>
      <c r="M24" s="71" t="s">
        <v>421</v>
      </c>
      <c r="N24" s="71" t="s">
        <v>699</v>
      </c>
      <c r="O24" s="71" t="s">
        <v>700</v>
      </c>
      <c r="P24" s="69"/>
    </row>
    <row r="25" spans="1:16" x14ac:dyDescent="0.2">
      <c r="A25" s="72" t="s">
        <v>701</v>
      </c>
      <c r="B25" s="73">
        <v>0.44</v>
      </c>
      <c r="C25" s="227"/>
      <c r="D25" s="227"/>
      <c r="E25" s="227"/>
      <c r="F25" s="73">
        <v>0.43</v>
      </c>
      <c r="G25" s="73">
        <v>0.82</v>
      </c>
      <c r="H25" s="73">
        <v>0.79</v>
      </c>
      <c r="I25" s="73">
        <v>0.56000000000000005</v>
      </c>
      <c r="J25" s="73">
        <v>0.65</v>
      </c>
      <c r="K25" s="73">
        <v>0.05</v>
      </c>
      <c r="L25" s="73">
        <v>0.03</v>
      </c>
      <c r="M25" s="73" t="s">
        <v>702</v>
      </c>
      <c r="N25" s="73">
        <v>0.05</v>
      </c>
      <c r="O25" s="73" t="s">
        <v>702</v>
      </c>
      <c r="P25" s="69"/>
    </row>
    <row r="26" spans="1:16" x14ac:dyDescent="0.2">
      <c r="A26" s="72" t="s">
        <v>703</v>
      </c>
      <c r="B26" s="73">
        <v>0.03</v>
      </c>
      <c r="C26" s="227"/>
      <c r="D26" s="227"/>
      <c r="E26" s="227"/>
      <c r="F26" s="73">
        <v>0.01</v>
      </c>
      <c r="G26" s="73" t="s">
        <v>702</v>
      </c>
      <c r="H26" s="73" t="s">
        <v>702</v>
      </c>
      <c r="I26" s="73" t="s">
        <v>702</v>
      </c>
      <c r="J26" s="73">
        <v>0.02</v>
      </c>
      <c r="K26" s="73">
        <v>0.04</v>
      </c>
      <c r="L26" s="73">
        <v>7.0000000000000007E-2</v>
      </c>
      <c r="M26" s="73">
        <v>0.18</v>
      </c>
      <c r="N26" s="73">
        <v>0.32</v>
      </c>
      <c r="O26" s="73">
        <v>0.4</v>
      </c>
      <c r="P26" s="69"/>
    </row>
    <row r="27" spans="1:16" x14ac:dyDescent="0.2">
      <c r="A27" s="72" t="s">
        <v>704</v>
      </c>
      <c r="B27" s="73">
        <v>0.02</v>
      </c>
      <c r="C27" s="227"/>
      <c r="D27" s="227"/>
      <c r="E27" s="227"/>
      <c r="F27" s="73">
        <v>0.02</v>
      </c>
      <c r="G27" s="73" t="s">
        <v>702</v>
      </c>
      <c r="H27" s="73" t="s">
        <v>702</v>
      </c>
      <c r="I27" s="73" t="s">
        <v>702</v>
      </c>
      <c r="J27" s="73">
        <v>0.01</v>
      </c>
      <c r="K27" s="73">
        <v>0.04</v>
      </c>
      <c r="L27" s="73">
        <v>0.09</v>
      </c>
      <c r="M27" s="73">
        <v>0.05</v>
      </c>
      <c r="N27" s="73">
        <v>0.1</v>
      </c>
      <c r="O27" s="73">
        <v>0.11</v>
      </c>
      <c r="P27" s="69"/>
    </row>
    <row r="28" spans="1:16" x14ac:dyDescent="0.2">
      <c r="A28" s="72" t="s">
        <v>705</v>
      </c>
      <c r="B28" s="73">
        <v>0.02</v>
      </c>
      <c r="C28" s="227"/>
      <c r="D28" s="227"/>
      <c r="E28" s="227"/>
      <c r="F28" s="73">
        <v>0.01</v>
      </c>
      <c r="G28" s="73" t="s">
        <v>702</v>
      </c>
      <c r="H28" s="73" t="s">
        <v>702</v>
      </c>
      <c r="I28" s="73" t="s">
        <v>702</v>
      </c>
      <c r="J28" s="73">
        <v>0.04</v>
      </c>
      <c r="K28" s="73" t="s">
        <v>702</v>
      </c>
      <c r="L28" s="73" t="s">
        <v>702</v>
      </c>
      <c r="M28" s="73" t="s">
        <v>702</v>
      </c>
      <c r="N28" s="73" t="s">
        <v>702</v>
      </c>
      <c r="O28" s="73">
        <v>0.04</v>
      </c>
      <c r="P28" s="69"/>
    </row>
    <row r="29" spans="1:16" x14ac:dyDescent="0.2">
      <c r="A29" s="72" t="s">
        <v>706</v>
      </c>
      <c r="B29" s="73">
        <v>0.02</v>
      </c>
      <c r="C29" s="227"/>
      <c r="D29" s="227"/>
      <c r="E29" s="227"/>
      <c r="F29" s="73">
        <v>0.02</v>
      </c>
      <c r="G29" s="73">
        <v>0.02</v>
      </c>
      <c r="H29" s="73" t="s">
        <v>702</v>
      </c>
      <c r="I29" s="73" t="s">
        <v>702</v>
      </c>
      <c r="J29" s="73">
        <v>0.02</v>
      </c>
      <c r="K29" s="73" t="s">
        <v>702</v>
      </c>
      <c r="L29" s="73" t="s">
        <v>702</v>
      </c>
      <c r="M29" s="73" t="s">
        <v>702</v>
      </c>
      <c r="N29" s="73" t="s">
        <v>702</v>
      </c>
      <c r="O29" s="73" t="s">
        <v>702</v>
      </c>
      <c r="P29" s="69"/>
    </row>
    <row r="30" spans="1:16" x14ac:dyDescent="0.2">
      <c r="A30" s="72" t="s">
        <v>707</v>
      </c>
      <c r="B30" s="73">
        <v>0.43</v>
      </c>
      <c r="C30" s="227"/>
      <c r="D30" s="227"/>
      <c r="E30" s="227"/>
      <c r="F30" s="73">
        <v>0.46</v>
      </c>
      <c r="G30" s="73">
        <v>0.21</v>
      </c>
      <c r="H30" s="73">
        <v>0.19</v>
      </c>
      <c r="I30" s="73">
        <v>0.43</v>
      </c>
      <c r="J30" s="73">
        <v>0.27</v>
      </c>
      <c r="K30" s="73">
        <v>0.78</v>
      </c>
      <c r="L30" s="73">
        <v>0.49</v>
      </c>
      <c r="M30" s="73">
        <v>0.68</v>
      </c>
      <c r="N30" s="73">
        <v>0.32</v>
      </c>
      <c r="O30" s="73" t="s">
        <v>702</v>
      </c>
      <c r="P30" s="69"/>
    </row>
    <row r="31" spans="1:16" ht="15.75" customHeight="1" x14ac:dyDescent="0.2">
      <c r="A31" s="225"/>
      <c r="B31" s="228">
        <v>0.96</v>
      </c>
      <c r="C31" s="145"/>
      <c r="D31" s="145"/>
      <c r="E31" s="145"/>
      <c r="F31" s="228">
        <v>0.95000000000000007</v>
      </c>
      <c r="G31" s="228">
        <v>1.05</v>
      </c>
      <c r="H31" s="228">
        <v>0.98</v>
      </c>
      <c r="I31" s="228">
        <v>0.99</v>
      </c>
      <c r="J31" s="228">
        <v>1.0100000000000002</v>
      </c>
      <c r="K31" s="228">
        <v>0.91</v>
      </c>
      <c r="L31" s="228">
        <v>0.67999999999999994</v>
      </c>
      <c r="M31" s="228">
        <v>0.91</v>
      </c>
      <c r="N31" s="228">
        <v>0.79</v>
      </c>
      <c r="O31" s="228">
        <v>0.55000000000000004</v>
      </c>
      <c r="P31" s="69"/>
    </row>
    <row r="32" spans="1:16" ht="15.75" customHeight="1" x14ac:dyDescent="0.2">
      <c r="A32" s="225"/>
      <c r="B32" s="145"/>
      <c r="C32" s="145"/>
      <c r="D32" s="145"/>
      <c r="E32" s="145"/>
      <c r="F32" s="145"/>
      <c r="G32" s="145"/>
      <c r="H32" s="145"/>
      <c r="I32" s="145"/>
      <c r="J32" s="145"/>
      <c r="K32" s="145"/>
      <c r="L32" s="145"/>
      <c r="M32" s="145"/>
      <c r="N32" s="145"/>
      <c r="O32" s="145"/>
      <c r="P32" s="69"/>
    </row>
    <row r="33" spans="1:16" ht="15.75" customHeight="1" x14ac:dyDescent="0.2">
      <c r="A33" s="225" t="s">
        <v>708</v>
      </c>
      <c r="B33" s="145"/>
      <c r="C33" s="145"/>
      <c r="D33" s="145"/>
      <c r="E33" s="145"/>
      <c r="F33" s="145"/>
      <c r="G33" s="145"/>
      <c r="H33" s="145"/>
      <c r="I33" s="145"/>
      <c r="J33" s="145"/>
      <c r="K33" s="145"/>
      <c r="L33" s="145"/>
      <c r="M33" s="145"/>
      <c r="N33" s="145"/>
      <c r="O33" s="145"/>
      <c r="P33" s="69"/>
    </row>
    <row r="34" spans="1:16" x14ac:dyDescent="0.2">
      <c r="A34" s="145" t="s">
        <v>690</v>
      </c>
      <c r="B34" s="400" t="s">
        <v>709</v>
      </c>
      <c r="C34" s="400"/>
      <c r="D34" s="400"/>
      <c r="E34" s="400"/>
      <c r="F34" s="400"/>
      <c r="G34" s="400"/>
      <c r="H34" s="400"/>
      <c r="I34" s="400"/>
      <c r="J34" s="400"/>
      <c r="K34" s="400"/>
      <c r="L34" s="400"/>
      <c r="M34" s="400"/>
      <c r="N34" s="400"/>
      <c r="O34" s="400"/>
      <c r="P34" s="69"/>
    </row>
    <row r="35" spans="1:16" ht="15.75" customHeight="1" x14ac:dyDescent="0.2">
      <c r="A35" s="145"/>
      <c r="B35" s="400"/>
      <c r="C35" s="400"/>
      <c r="D35" s="400"/>
      <c r="E35" s="400"/>
      <c r="F35" s="400"/>
      <c r="G35" s="400"/>
      <c r="H35" s="400"/>
      <c r="I35" s="400"/>
      <c r="J35" s="400"/>
      <c r="K35" s="400"/>
      <c r="L35" s="400"/>
      <c r="M35" s="400"/>
      <c r="N35" s="400"/>
      <c r="O35" s="400"/>
      <c r="P35" s="69"/>
    </row>
    <row r="36" spans="1:16" ht="30" customHeight="1" x14ac:dyDescent="0.2">
      <c r="A36" s="398" t="s">
        <v>692</v>
      </c>
      <c r="B36" s="399" t="s">
        <v>293</v>
      </c>
      <c r="C36" s="399" t="s">
        <v>693</v>
      </c>
      <c r="D36" s="399"/>
      <c r="E36" s="399"/>
      <c r="F36" s="399" t="s">
        <v>694</v>
      </c>
      <c r="G36" s="399"/>
      <c r="H36" s="399"/>
      <c r="I36" s="399"/>
      <c r="J36" s="399"/>
      <c r="K36" s="399"/>
      <c r="L36" s="399"/>
      <c r="M36" s="399"/>
      <c r="N36" s="399"/>
      <c r="O36" s="399"/>
      <c r="P36" s="69"/>
    </row>
    <row r="37" spans="1:16" ht="15" x14ac:dyDescent="0.2">
      <c r="A37" s="398"/>
      <c r="B37" s="399"/>
      <c r="C37" s="71" t="s">
        <v>695</v>
      </c>
      <c r="D37" s="71" t="s">
        <v>403</v>
      </c>
      <c r="E37" s="71" t="s">
        <v>696</v>
      </c>
      <c r="F37" s="71" t="s">
        <v>697</v>
      </c>
      <c r="G37" s="71" t="s">
        <v>406</v>
      </c>
      <c r="H37" s="71" t="s">
        <v>409</v>
      </c>
      <c r="I37" s="71" t="s">
        <v>412</v>
      </c>
      <c r="J37" s="71" t="s">
        <v>415</v>
      </c>
      <c r="K37" s="71" t="s">
        <v>418</v>
      </c>
      <c r="L37" s="71" t="s">
        <v>698</v>
      </c>
      <c r="M37" s="71" t="s">
        <v>421</v>
      </c>
      <c r="N37" s="71" t="s">
        <v>699</v>
      </c>
      <c r="O37" s="71" t="s">
        <v>700</v>
      </c>
      <c r="P37" s="69"/>
    </row>
    <row r="38" spans="1:16" ht="32.25" customHeight="1" x14ac:dyDescent="0.2">
      <c r="A38" s="229" t="s">
        <v>710</v>
      </c>
      <c r="B38" s="73">
        <f>SUM(B25:B29)</f>
        <v>0.53</v>
      </c>
      <c r="C38" s="227"/>
      <c r="D38" s="227"/>
      <c r="E38" s="227"/>
      <c r="F38" s="73">
        <f t="shared" ref="F38:O38" si="0">SUM(F25:F29)</f>
        <v>0.49000000000000005</v>
      </c>
      <c r="G38" s="73">
        <f t="shared" si="0"/>
        <v>0.84</v>
      </c>
      <c r="H38" s="73">
        <f t="shared" si="0"/>
        <v>0.79</v>
      </c>
      <c r="I38" s="73">
        <f t="shared" si="0"/>
        <v>0.56000000000000005</v>
      </c>
      <c r="J38" s="73">
        <f t="shared" si="0"/>
        <v>0.7400000000000001</v>
      </c>
      <c r="K38" s="73">
        <f t="shared" si="0"/>
        <v>0.13</v>
      </c>
      <c r="L38" s="73">
        <f t="shared" si="0"/>
        <v>0.19</v>
      </c>
      <c r="M38" s="73">
        <f t="shared" si="0"/>
        <v>0.22999999999999998</v>
      </c>
      <c r="N38" s="73">
        <f t="shared" si="0"/>
        <v>0.47</v>
      </c>
      <c r="O38" s="73">
        <f t="shared" si="0"/>
        <v>0.55000000000000004</v>
      </c>
      <c r="P38" s="69"/>
    </row>
    <row r="39" spans="1:16" ht="33" customHeight="1" x14ac:dyDescent="0.2">
      <c r="A39" s="229" t="s">
        <v>711</v>
      </c>
      <c r="B39" s="73">
        <f>SUM(B30)</f>
        <v>0.43</v>
      </c>
      <c r="C39" s="227"/>
      <c r="D39" s="227"/>
      <c r="E39" s="227"/>
      <c r="F39" s="73">
        <f t="shared" ref="F39:O39" si="1">SUM(F30)</f>
        <v>0.46</v>
      </c>
      <c r="G39" s="73">
        <f t="shared" si="1"/>
        <v>0.21</v>
      </c>
      <c r="H39" s="73">
        <f t="shared" si="1"/>
        <v>0.19</v>
      </c>
      <c r="I39" s="73">
        <f t="shared" si="1"/>
        <v>0.43</v>
      </c>
      <c r="J39" s="73">
        <f t="shared" si="1"/>
        <v>0.27</v>
      </c>
      <c r="K39" s="73">
        <f t="shared" si="1"/>
        <v>0.78</v>
      </c>
      <c r="L39" s="73">
        <f t="shared" si="1"/>
        <v>0.49</v>
      </c>
      <c r="M39" s="73">
        <f t="shared" si="1"/>
        <v>0.68</v>
      </c>
      <c r="N39" s="73">
        <f t="shared" si="1"/>
        <v>0.32</v>
      </c>
      <c r="O39" s="73">
        <f t="shared" si="1"/>
        <v>0</v>
      </c>
      <c r="P39" s="69"/>
    </row>
    <row r="40" spans="1:16" ht="15.75" customHeight="1" x14ac:dyDescent="0.2">
      <c r="A40" s="225"/>
      <c r="B40" s="230">
        <f>SUM(B38:B39)</f>
        <v>0.96</v>
      </c>
      <c r="C40" s="145"/>
      <c r="D40" s="145"/>
      <c r="E40" s="145"/>
      <c r="F40" s="230">
        <f>SUM(F38:F39)</f>
        <v>0.95000000000000007</v>
      </c>
      <c r="G40" s="230">
        <f t="shared" ref="G40:O40" si="2">SUM(G38:G39)</f>
        <v>1.05</v>
      </c>
      <c r="H40" s="230">
        <f t="shared" si="2"/>
        <v>0.98</v>
      </c>
      <c r="I40" s="230">
        <f t="shared" si="2"/>
        <v>0.99</v>
      </c>
      <c r="J40" s="230">
        <f t="shared" si="2"/>
        <v>1.0100000000000002</v>
      </c>
      <c r="K40" s="230">
        <f t="shared" si="2"/>
        <v>0.91</v>
      </c>
      <c r="L40" s="230">
        <f t="shared" si="2"/>
        <v>0.67999999999999994</v>
      </c>
      <c r="M40" s="230">
        <f t="shared" si="2"/>
        <v>0.91</v>
      </c>
      <c r="N40" s="230">
        <f t="shared" si="2"/>
        <v>0.79</v>
      </c>
      <c r="O40" s="230">
        <f t="shared" si="2"/>
        <v>0.55000000000000004</v>
      </c>
      <c r="P40" s="69"/>
    </row>
    <row r="41" spans="1:16" ht="15.75" customHeight="1" x14ac:dyDescent="0.2">
      <c r="A41" s="225"/>
      <c r="B41" s="145"/>
      <c r="C41" s="145"/>
      <c r="D41" s="145"/>
      <c r="E41" s="145"/>
      <c r="F41" s="145"/>
      <c r="G41" s="145"/>
      <c r="H41" s="145"/>
      <c r="I41" s="145"/>
      <c r="J41" s="145"/>
      <c r="K41" s="145"/>
      <c r="L41" s="145"/>
      <c r="M41" s="145"/>
      <c r="N41" s="145"/>
      <c r="O41" s="145"/>
      <c r="P41" s="69"/>
    </row>
    <row r="42" spans="1:16" ht="15.75" customHeight="1" x14ac:dyDescent="0.2">
      <c r="A42" s="225" t="s">
        <v>712</v>
      </c>
      <c r="B42" s="145"/>
      <c r="C42" s="145"/>
      <c r="D42" s="145"/>
      <c r="E42" s="145"/>
      <c r="F42" s="145"/>
      <c r="G42" s="145"/>
      <c r="H42" s="145"/>
      <c r="I42" s="145"/>
      <c r="J42" s="145"/>
      <c r="K42" s="145"/>
      <c r="L42" s="145"/>
      <c r="M42" s="145"/>
      <c r="N42" s="145"/>
      <c r="O42" s="145"/>
      <c r="P42" s="69"/>
    </row>
    <row r="43" spans="1:16" ht="15.75" customHeight="1" x14ac:dyDescent="0.2">
      <c r="A43" s="145" t="s">
        <v>690</v>
      </c>
      <c r="B43" s="400" t="s">
        <v>713</v>
      </c>
      <c r="C43" s="400"/>
      <c r="D43" s="400"/>
      <c r="E43" s="400"/>
      <c r="F43" s="400"/>
      <c r="G43" s="400"/>
      <c r="H43" s="400"/>
      <c r="I43" s="400"/>
      <c r="J43" s="400"/>
      <c r="K43" s="400"/>
      <c r="L43" s="400"/>
      <c r="M43" s="400"/>
      <c r="N43" s="400"/>
      <c r="O43" s="400"/>
      <c r="P43" s="69"/>
    </row>
    <row r="44" spans="1:16" ht="15.75" customHeight="1" x14ac:dyDescent="0.2">
      <c r="A44" s="145"/>
      <c r="B44" s="400"/>
      <c r="C44" s="400"/>
      <c r="D44" s="400"/>
      <c r="E44" s="400"/>
      <c r="F44" s="400"/>
      <c r="G44" s="400"/>
      <c r="H44" s="400"/>
      <c r="I44" s="400"/>
      <c r="J44" s="400"/>
      <c r="K44" s="400"/>
      <c r="L44" s="400"/>
      <c r="M44" s="400"/>
      <c r="N44" s="400"/>
      <c r="O44" s="400"/>
      <c r="P44" s="69"/>
    </row>
    <row r="45" spans="1:16" ht="15.75" customHeight="1" x14ac:dyDescent="0.2">
      <c r="A45" s="145"/>
      <c r="B45" s="400"/>
      <c r="C45" s="400"/>
      <c r="D45" s="400"/>
      <c r="E45" s="400"/>
      <c r="F45" s="400"/>
      <c r="G45" s="400"/>
      <c r="H45" s="400"/>
      <c r="I45" s="400"/>
      <c r="J45" s="400"/>
      <c r="K45" s="400"/>
      <c r="L45" s="400"/>
      <c r="M45" s="400"/>
      <c r="N45" s="400"/>
      <c r="O45" s="400"/>
      <c r="P45" s="69"/>
    </row>
    <row r="46" spans="1:16" ht="15.75" customHeight="1" x14ac:dyDescent="0.2">
      <c r="A46" s="145"/>
      <c r="B46" s="400"/>
      <c r="C46" s="400"/>
      <c r="D46" s="400"/>
      <c r="E46" s="400"/>
      <c r="F46" s="400"/>
      <c r="G46" s="400"/>
      <c r="H46" s="400"/>
      <c r="I46" s="400"/>
      <c r="J46" s="400"/>
      <c r="K46" s="400"/>
      <c r="L46" s="400"/>
      <c r="M46" s="400"/>
      <c r="N46" s="400"/>
      <c r="O46" s="400"/>
      <c r="P46" s="69"/>
    </row>
    <row r="47" spans="1:16" ht="30" customHeight="1" x14ac:dyDescent="0.2">
      <c r="A47" s="398" t="s">
        <v>692</v>
      </c>
      <c r="B47" s="399" t="s">
        <v>293</v>
      </c>
      <c r="C47" s="399" t="s">
        <v>693</v>
      </c>
      <c r="D47" s="399"/>
      <c r="E47" s="399"/>
      <c r="F47" s="399" t="s">
        <v>694</v>
      </c>
      <c r="G47" s="399"/>
      <c r="H47" s="399"/>
      <c r="I47" s="399"/>
      <c r="J47" s="399"/>
      <c r="K47" s="399"/>
      <c r="L47" s="399"/>
      <c r="M47" s="399"/>
      <c r="N47" s="399"/>
      <c r="O47" s="399"/>
      <c r="P47" s="69"/>
    </row>
    <row r="48" spans="1:16" ht="15" x14ac:dyDescent="0.2">
      <c r="A48" s="398"/>
      <c r="B48" s="399"/>
      <c r="C48" s="71" t="s">
        <v>695</v>
      </c>
      <c r="D48" s="71" t="s">
        <v>403</v>
      </c>
      <c r="E48" s="71" t="s">
        <v>696</v>
      </c>
      <c r="F48" s="71" t="s">
        <v>697</v>
      </c>
      <c r="G48" s="71" t="s">
        <v>406</v>
      </c>
      <c r="H48" s="71" t="s">
        <v>409</v>
      </c>
      <c r="I48" s="71" t="s">
        <v>412</v>
      </c>
      <c r="J48" s="71" t="s">
        <v>415</v>
      </c>
      <c r="K48" s="71" t="s">
        <v>418</v>
      </c>
      <c r="L48" s="71" t="s">
        <v>698</v>
      </c>
      <c r="M48" s="71" t="s">
        <v>421</v>
      </c>
      <c r="N48" s="71" t="s">
        <v>699</v>
      </c>
      <c r="O48" s="71" t="s">
        <v>700</v>
      </c>
      <c r="P48" s="69"/>
    </row>
    <row r="49" spans="1:16" ht="28.5" x14ac:dyDescent="0.2">
      <c r="A49" s="229" t="s">
        <v>710</v>
      </c>
      <c r="B49" s="73">
        <f>B38/B$40</f>
        <v>0.55208333333333337</v>
      </c>
      <c r="C49" s="73">
        <f>$B49</f>
        <v>0.55208333333333337</v>
      </c>
      <c r="D49" s="73">
        <f t="shared" ref="D49:E50" si="3">$B49</f>
        <v>0.55208333333333337</v>
      </c>
      <c r="E49" s="73">
        <f t="shared" si="3"/>
        <v>0.55208333333333337</v>
      </c>
      <c r="F49" s="73">
        <f t="shared" ref="F49:O50" si="4">F38/F$40</f>
        <v>0.51578947368421058</v>
      </c>
      <c r="G49" s="73">
        <f t="shared" si="4"/>
        <v>0.79999999999999993</v>
      </c>
      <c r="H49" s="73">
        <f t="shared" si="4"/>
        <v>0.80612244897959184</v>
      </c>
      <c r="I49" s="73">
        <f t="shared" si="4"/>
        <v>0.56565656565656575</v>
      </c>
      <c r="J49" s="73">
        <f t="shared" si="4"/>
        <v>0.73267326732673266</v>
      </c>
      <c r="K49" s="73">
        <f t="shared" si="4"/>
        <v>0.14285714285714285</v>
      </c>
      <c r="L49" s="73">
        <f t="shared" si="4"/>
        <v>0.27941176470588236</v>
      </c>
      <c r="M49" s="73">
        <f t="shared" si="4"/>
        <v>0.25274725274725274</v>
      </c>
      <c r="N49" s="73">
        <f t="shared" si="4"/>
        <v>0.59493670886075944</v>
      </c>
      <c r="O49" s="73">
        <f t="shared" si="4"/>
        <v>1</v>
      </c>
      <c r="P49" s="69"/>
    </row>
    <row r="50" spans="1:16" ht="42.75" x14ac:dyDescent="0.2">
      <c r="A50" s="229" t="s">
        <v>711</v>
      </c>
      <c r="B50" s="73">
        <f>B39/B$40</f>
        <v>0.44791666666666669</v>
      </c>
      <c r="C50" s="73">
        <f>$B50</f>
        <v>0.44791666666666669</v>
      </c>
      <c r="D50" s="73">
        <f t="shared" si="3"/>
        <v>0.44791666666666669</v>
      </c>
      <c r="E50" s="73">
        <f t="shared" si="3"/>
        <v>0.44791666666666669</v>
      </c>
      <c r="F50" s="73">
        <f t="shared" si="4"/>
        <v>0.48421052631578948</v>
      </c>
      <c r="G50" s="73">
        <f t="shared" si="4"/>
        <v>0.19999999999999998</v>
      </c>
      <c r="H50" s="73">
        <f t="shared" si="4"/>
        <v>0.19387755102040816</v>
      </c>
      <c r="I50" s="73">
        <f t="shared" si="4"/>
        <v>0.43434343434343436</v>
      </c>
      <c r="J50" s="73">
        <f t="shared" si="4"/>
        <v>0.26732673267326729</v>
      </c>
      <c r="K50" s="73">
        <f t="shared" si="4"/>
        <v>0.8571428571428571</v>
      </c>
      <c r="L50" s="73">
        <f t="shared" si="4"/>
        <v>0.72058823529411775</v>
      </c>
      <c r="M50" s="73">
        <f t="shared" si="4"/>
        <v>0.74725274725274726</v>
      </c>
      <c r="N50" s="73">
        <f t="shared" si="4"/>
        <v>0.4050632911392405</v>
      </c>
      <c r="O50" s="73">
        <f t="shared" si="4"/>
        <v>0</v>
      </c>
      <c r="P50" s="69"/>
    </row>
    <row r="51" spans="1:16" ht="15.75" customHeight="1" x14ac:dyDescent="0.2">
      <c r="A51" s="225"/>
      <c r="B51" s="230">
        <f t="shared" ref="B51:O51" si="5">SUM(B49:B50)</f>
        <v>1</v>
      </c>
      <c r="C51" s="230">
        <f t="shared" si="5"/>
        <v>1</v>
      </c>
      <c r="D51" s="230">
        <f t="shared" si="5"/>
        <v>1</v>
      </c>
      <c r="E51" s="230">
        <f t="shared" si="5"/>
        <v>1</v>
      </c>
      <c r="F51" s="230">
        <f t="shared" si="5"/>
        <v>1</v>
      </c>
      <c r="G51" s="230">
        <f t="shared" si="5"/>
        <v>0.99999999999999989</v>
      </c>
      <c r="H51" s="230">
        <f t="shared" si="5"/>
        <v>1</v>
      </c>
      <c r="I51" s="230">
        <f t="shared" si="5"/>
        <v>1</v>
      </c>
      <c r="J51" s="230">
        <f t="shared" si="5"/>
        <v>1</v>
      </c>
      <c r="K51" s="230">
        <f t="shared" si="5"/>
        <v>1</v>
      </c>
      <c r="L51" s="230">
        <f t="shared" si="5"/>
        <v>1</v>
      </c>
      <c r="M51" s="230">
        <f t="shared" si="5"/>
        <v>1</v>
      </c>
      <c r="N51" s="230">
        <f t="shared" si="5"/>
        <v>1</v>
      </c>
      <c r="O51" s="230">
        <f t="shared" si="5"/>
        <v>1</v>
      </c>
      <c r="P51" s="69"/>
    </row>
    <row r="52" spans="1:16" ht="15.75" customHeight="1" x14ac:dyDescent="0.2">
      <c r="A52" s="225"/>
      <c r="B52" s="145"/>
      <c r="C52" s="145"/>
      <c r="D52" s="145"/>
      <c r="E52" s="145"/>
      <c r="F52" s="145"/>
      <c r="G52" s="145"/>
      <c r="H52" s="145"/>
      <c r="I52" s="145"/>
      <c r="J52" s="145"/>
      <c r="K52" s="145"/>
      <c r="L52" s="145"/>
      <c r="M52" s="145"/>
      <c r="N52" s="145"/>
      <c r="O52" s="145"/>
      <c r="P52" s="69"/>
    </row>
    <row r="53" spans="1:16" ht="15.75" customHeight="1" x14ac:dyDescent="0.2">
      <c r="A53" s="225"/>
      <c r="B53" s="145"/>
      <c r="C53" s="145"/>
      <c r="D53" s="145"/>
      <c r="E53" s="145"/>
      <c r="F53" s="145"/>
      <c r="G53" s="145"/>
      <c r="H53" s="145"/>
      <c r="I53" s="145"/>
      <c r="J53" s="145"/>
      <c r="K53" s="145"/>
      <c r="L53" s="145"/>
      <c r="M53" s="145"/>
      <c r="N53" s="145"/>
      <c r="O53" s="145"/>
      <c r="P53" s="69"/>
    </row>
    <row r="54" spans="1:16" ht="15" x14ac:dyDescent="0.25">
      <c r="A54" s="304" t="s">
        <v>714</v>
      </c>
      <c r="B54" s="304"/>
      <c r="C54" s="304"/>
      <c r="D54" s="304"/>
      <c r="E54" s="304"/>
      <c r="F54" s="304"/>
      <c r="G54" s="304"/>
      <c r="H54" s="304"/>
      <c r="I54" s="304"/>
      <c r="J54" s="304"/>
      <c r="K54" s="304"/>
      <c r="L54" s="304"/>
      <c r="M54" s="304"/>
      <c r="N54" s="304"/>
      <c r="O54" s="304"/>
      <c r="P54" s="69"/>
    </row>
    <row r="55" spans="1:16" ht="15.75" customHeight="1" x14ac:dyDescent="0.2">
      <c r="A55" s="303" t="s">
        <v>715</v>
      </c>
      <c r="B55" s="303"/>
      <c r="C55" s="303"/>
      <c r="D55" s="303"/>
      <c r="E55" s="303"/>
      <c r="F55" s="303"/>
      <c r="G55" s="303"/>
      <c r="H55" s="303"/>
      <c r="I55" s="303"/>
      <c r="J55" s="303"/>
      <c r="K55" s="303"/>
      <c r="L55" s="303"/>
      <c r="M55" s="303"/>
      <c r="N55" s="303"/>
      <c r="O55" s="303"/>
      <c r="P55" s="69"/>
    </row>
    <row r="56" spans="1:16" ht="15.75" customHeight="1" x14ac:dyDescent="0.2">
      <c r="A56" s="303"/>
      <c r="B56" s="303"/>
      <c r="C56" s="303"/>
      <c r="D56" s="303"/>
      <c r="E56" s="303"/>
      <c r="F56" s="303"/>
      <c r="G56" s="303"/>
      <c r="H56" s="303"/>
      <c r="I56" s="303"/>
      <c r="J56" s="303"/>
      <c r="K56" s="303"/>
      <c r="L56" s="303"/>
      <c r="M56" s="303"/>
      <c r="N56" s="303"/>
      <c r="O56" s="303"/>
      <c r="P56" s="69"/>
    </row>
    <row r="57" spans="1:16" ht="15.75" customHeight="1" x14ac:dyDescent="0.2">
      <c r="A57" s="303"/>
      <c r="B57" s="303"/>
      <c r="C57" s="303"/>
      <c r="D57" s="303"/>
      <c r="E57" s="303"/>
      <c r="F57" s="303"/>
      <c r="G57" s="303"/>
      <c r="H57" s="303"/>
      <c r="I57" s="303"/>
      <c r="J57" s="303"/>
      <c r="K57" s="303"/>
      <c r="L57" s="303"/>
      <c r="M57" s="303"/>
      <c r="N57" s="303"/>
      <c r="O57" s="303"/>
      <c r="P57" s="69"/>
    </row>
    <row r="58" spans="1:16" ht="15.75" customHeight="1" x14ac:dyDescent="0.2">
      <c r="A58" s="303"/>
      <c r="B58" s="303"/>
      <c r="C58" s="303"/>
      <c r="D58" s="303"/>
      <c r="E58" s="303"/>
      <c r="F58" s="303"/>
      <c r="G58" s="303"/>
      <c r="H58" s="303"/>
      <c r="I58" s="303"/>
      <c r="J58" s="303"/>
      <c r="K58" s="303"/>
      <c r="L58" s="303"/>
      <c r="M58" s="303"/>
      <c r="N58" s="303"/>
      <c r="O58" s="303"/>
      <c r="P58" s="69"/>
    </row>
    <row r="59" spans="1:16" ht="15.75" customHeight="1" x14ac:dyDescent="0.2">
      <c r="A59" s="225" t="s">
        <v>716</v>
      </c>
      <c r="B59" s="226"/>
      <c r="C59" s="145"/>
      <c r="D59" s="145"/>
      <c r="E59" s="145"/>
      <c r="F59" s="145"/>
      <c r="G59" s="145"/>
      <c r="H59" s="145"/>
      <c r="I59" s="145"/>
      <c r="J59" s="145"/>
      <c r="K59" s="145"/>
      <c r="L59" s="145"/>
      <c r="M59" s="145"/>
      <c r="N59" s="145"/>
      <c r="O59" s="145"/>
      <c r="P59" s="69"/>
    </row>
    <row r="60" spans="1:16" ht="15.75" customHeight="1" x14ac:dyDescent="0.2">
      <c r="A60" s="145" t="s">
        <v>688</v>
      </c>
      <c r="B60" s="226" t="s">
        <v>717</v>
      </c>
      <c r="C60" s="145"/>
      <c r="D60" s="145"/>
      <c r="E60" s="145"/>
      <c r="F60" s="145"/>
      <c r="G60" s="145"/>
      <c r="H60" s="145"/>
      <c r="I60" s="145"/>
      <c r="J60" s="145"/>
      <c r="K60" s="145"/>
      <c r="L60" s="145"/>
      <c r="M60" s="145"/>
      <c r="N60" s="145"/>
      <c r="O60" s="145"/>
      <c r="P60" s="69"/>
    </row>
    <row r="61" spans="1:16" ht="15.75" customHeight="1" x14ac:dyDescent="0.2">
      <c r="A61" s="145" t="s">
        <v>690</v>
      </c>
      <c r="B61" s="400" t="s">
        <v>718</v>
      </c>
      <c r="C61" s="400"/>
      <c r="D61" s="400"/>
      <c r="E61" s="400"/>
      <c r="F61" s="400"/>
      <c r="G61" s="400"/>
      <c r="H61" s="400"/>
      <c r="I61" s="400"/>
      <c r="J61" s="400"/>
      <c r="K61" s="400"/>
      <c r="L61" s="400"/>
      <c r="M61" s="400"/>
      <c r="N61" s="400"/>
      <c r="O61" s="400"/>
      <c r="P61" s="69"/>
    </row>
    <row r="62" spans="1:16" ht="15.75" customHeight="1" x14ac:dyDescent="0.2">
      <c r="A62" s="145"/>
      <c r="B62" s="400"/>
      <c r="C62" s="400"/>
      <c r="D62" s="400"/>
      <c r="E62" s="400"/>
      <c r="F62" s="400"/>
      <c r="G62" s="400"/>
      <c r="H62" s="400"/>
      <c r="I62" s="400"/>
      <c r="J62" s="400"/>
      <c r="K62" s="400"/>
      <c r="L62" s="400"/>
      <c r="M62" s="400"/>
      <c r="N62" s="400"/>
      <c r="O62" s="400"/>
      <c r="P62" s="69"/>
    </row>
    <row r="63" spans="1:16" ht="30" customHeight="1" x14ac:dyDescent="0.2">
      <c r="A63" s="398" t="s">
        <v>719</v>
      </c>
      <c r="B63" s="399" t="s">
        <v>293</v>
      </c>
      <c r="C63" s="399" t="s">
        <v>693</v>
      </c>
      <c r="D63" s="399"/>
      <c r="E63" s="399"/>
      <c r="F63" s="399" t="s">
        <v>694</v>
      </c>
      <c r="G63" s="399"/>
      <c r="H63" s="399"/>
      <c r="I63" s="399"/>
      <c r="J63" s="399"/>
      <c r="K63" s="399"/>
      <c r="L63" s="399"/>
      <c r="M63" s="399"/>
      <c r="N63" s="399"/>
      <c r="O63" s="399"/>
      <c r="P63" s="69"/>
    </row>
    <row r="64" spans="1:16" ht="15" x14ac:dyDescent="0.2">
      <c r="A64" s="398"/>
      <c r="B64" s="399"/>
      <c r="C64" s="71" t="s">
        <v>695</v>
      </c>
      <c r="D64" s="71" t="s">
        <v>403</v>
      </c>
      <c r="E64" s="71" t="s">
        <v>696</v>
      </c>
      <c r="F64" s="71" t="s">
        <v>697</v>
      </c>
      <c r="G64" s="71" t="s">
        <v>406</v>
      </c>
      <c r="H64" s="71" t="s">
        <v>409</v>
      </c>
      <c r="I64" s="71" t="s">
        <v>412</v>
      </c>
      <c r="J64" s="71" t="s">
        <v>415</v>
      </c>
      <c r="K64" s="71" t="s">
        <v>418</v>
      </c>
      <c r="L64" s="71" t="s">
        <v>698</v>
      </c>
      <c r="M64" s="71" t="s">
        <v>421</v>
      </c>
      <c r="N64" s="71" t="s">
        <v>699</v>
      </c>
      <c r="O64" s="71" t="s">
        <v>700</v>
      </c>
      <c r="P64" s="69"/>
    </row>
    <row r="65" spans="1:16" x14ac:dyDescent="0.2">
      <c r="A65" s="72" t="s">
        <v>720</v>
      </c>
      <c r="B65" s="231">
        <v>378130.64</v>
      </c>
      <c r="C65" s="231">
        <v>505.9</v>
      </c>
      <c r="D65" s="231">
        <v>247.37</v>
      </c>
      <c r="E65" s="231">
        <v>0</v>
      </c>
      <c r="F65" s="231">
        <v>63800.59</v>
      </c>
      <c r="G65" s="231">
        <v>2151.0700000000002</v>
      </c>
      <c r="H65" s="231">
        <v>2494.56</v>
      </c>
      <c r="I65" s="231">
        <v>28860.21</v>
      </c>
      <c r="J65" s="231">
        <v>35232.74</v>
      </c>
      <c r="K65" s="231">
        <v>200588.07</v>
      </c>
      <c r="L65" s="231">
        <v>2622.06</v>
      </c>
      <c r="M65" s="231">
        <v>40848.06</v>
      </c>
      <c r="N65" s="231">
        <v>780.01</v>
      </c>
      <c r="O65" s="231">
        <v>0</v>
      </c>
      <c r="P65" s="69"/>
    </row>
    <row r="66" spans="1:16" x14ac:dyDescent="0.2">
      <c r="A66" s="72" t="s">
        <v>721</v>
      </c>
      <c r="B66" s="231">
        <v>86894.63</v>
      </c>
      <c r="C66" s="231">
        <v>0</v>
      </c>
      <c r="D66" s="231">
        <v>0</v>
      </c>
      <c r="E66" s="231">
        <v>0</v>
      </c>
      <c r="F66" s="231">
        <v>0</v>
      </c>
      <c r="G66" s="231">
        <v>0</v>
      </c>
      <c r="H66" s="231">
        <v>0</v>
      </c>
      <c r="I66" s="231">
        <v>0</v>
      </c>
      <c r="J66" s="231">
        <v>82281.39</v>
      </c>
      <c r="K66" s="231">
        <v>0</v>
      </c>
      <c r="L66" s="231">
        <v>4613.24</v>
      </c>
      <c r="M66" s="231">
        <v>0</v>
      </c>
      <c r="N66" s="231">
        <v>0</v>
      </c>
      <c r="O66" s="231">
        <v>0</v>
      </c>
      <c r="P66" s="69"/>
    </row>
    <row r="67" spans="1:16" x14ac:dyDescent="0.2">
      <c r="A67" s="72" t="s">
        <v>701</v>
      </c>
      <c r="B67" s="231">
        <v>74448.91</v>
      </c>
      <c r="C67" s="231">
        <v>111.52</v>
      </c>
      <c r="D67" s="231">
        <v>86.9</v>
      </c>
      <c r="E67" s="231">
        <v>0</v>
      </c>
      <c r="F67" s="231">
        <v>1695.12</v>
      </c>
      <c r="G67" s="231">
        <v>46519.47</v>
      </c>
      <c r="H67" s="231">
        <v>11093.95</v>
      </c>
      <c r="I67" s="231">
        <v>46.3</v>
      </c>
      <c r="J67" s="231">
        <v>11386.09</v>
      </c>
      <c r="K67" s="231">
        <v>106.41</v>
      </c>
      <c r="L67" s="231">
        <v>1580.22</v>
      </c>
      <c r="M67" s="231">
        <v>264.08</v>
      </c>
      <c r="N67" s="231">
        <v>1558.87</v>
      </c>
      <c r="O67" s="231">
        <v>0</v>
      </c>
      <c r="P67" s="69"/>
    </row>
    <row r="68" spans="1:16" x14ac:dyDescent="0.2">
      <c r="A68" s="72" t="s">
        <v>722</v>
      </c>
      <c r="B68" s="231">
        <v>32642.48</v>
      </c>
      <c r="C68" s="231">
        <v>0</v>
      </c>
      <c r="D68" s="231">
        <v>0</v>
      </c>
      <c r="E68" s="231">
        <v>0</v>
      </c>
      <c r="F68" s="231">
        <v>0</v>
      </c>
      <c r="G68" s="231">
        <v>16216.2</v>
      </c>
      <c r="H68" s="231">
        <v>10334.58</v>
      </c>
      <c r="I68" s="231">
        <v>0</v>
      </c>
      <c r="J68" s="231">
        <v>0</v>
      </c>
      <c r="K68" s="231">
        <v>0</v>
      </c>
      <c r="L68" s="231">
        <v>1470.46</v>
      </c>
      <c r="M68" s="231">
        <v>0</v>
      </c>
      <c r="N68" s="231">
        <v>4621.24</v>
      </c>
      <c r="O68" s="231">
        <v>0</v>
      </c>
      <c r="P68" s="69"/>
    </row>
    <row r="69" spans="1:16" x14ac:dyDescent="0.2">
      <c r="A69" s="72" t="s">
        <v>723</v>
      </c>
      <c r="B69" s="231">
        <v>35996.129999999997</v>
      </c>
      <c r="C69" s="231">
        <v>1.08</v>
      </c>
      <c r="D69" s="231">
        <v>17.739999999999998</v>
      </c>
      <c r="E69" s="231">
        <v>0</v>
      </c>
      <c r="F69" s="231">
        <v>2008.28</v>
      </c>
      <c r="G69" s="231">
        <v>6800.61</v>
      </c>
      <c r="H69" s="231">
        <v>870.39</v>
      </c>
      <c r="I69" s="231">
        <v>948.99</v>
      </c>
      <c r="J69" s="231">
        <v>12419.58</v>
      </c>
      <c r="K69" s="231">
        <v>10322.93</v>
      </c>
      <c r="L69" s="231">
        <v>710.02</v>
      </c>
      <c r="M69" s="231">
        <v>160.5</v>
      </c>
      <c r="N69" s="231">
        <v>1137.45</v>
      </c>
      <c r="O69" s="231">
        <v>598.55999999999995</v>
      </c>
      <c r="P69" s="69"/>
    </row>
    <row r="70" spans="1:16" x14ac:dyDescent="0.2">
      <c r="A70" s="72" t="s">
        <v>724</v>
      </c>
      <c r="B70" s="231">
        <v>9461.5300000000007</v>
      </c>
      <c r="C70" s="231">
        <v>2.99</v>
      </c>
      <c r="D70" s="231">
        <v>0</v>
      </c>
      <c r="E70" s="231">
        <v>0</v>
      </c>
      <c r="F70" s="231">
        <v>4057.95</v>
      </c>
      <c r="G70" s="231">
        <v>1793.58</v>
      </c>
      <c r="H70" s="231">
        <v>109.86</v>
      </c>
      <c r="I70" s="231">
        <v>80.900000000000006</v>
      </c>
      <c r="J70" s="231">
        <v>1194.8800000000001</v>
      </c>
      <c r="K70" s="231">
        <v>1301.22</v>
      </c>
      <c r="L70" s="231">
        <v>587.91999999999996</v>
      </c>
      <c r="M70" s="231">
        <v>0</v>
      </c>
      <c r="N70" s="231">
        <v>330.05</v>
      </c>
      <c r="O70" s="231">
        <v>2.19</v>
      </c>
      <c r="P70" s="69"/>
    </row>
    <row r="71" spans="1:16" x14ac:dyDescent="0.2">
      <c r="A71" s="72" t="s">
        <v>703</v>
      </c>
      <c r="B71" s="231">
        <v>1897.82</v>
      </c>
      <c r="C71" s="231">
        <v>79.319999999999993</v>
      </c>
      <c r="D71" s="231">
        <v>34.9</v>
      </c>
      <c r="E71" s="231">
        <v>278.39</v>
      </c>
      <c r="F71" s="231">
        <v>72.37</v>
      </c>
      <c r="G71" s="231">
        <v>15.66</v>
      </c>
      <c r="H71" s="231">
        <v>1.02</v>
      </c>
      <c r="I71" s="231">
        <v>16.87</v>
      </c>
      <c r="J71" s="231">
        <v>93.36</v>
      </c>
      <c r="K71" s="231">
        <v>556.46</v>
      </c>
      <c r="L71" s="231">
        <v>40.39</v>
      </c>
      <c r="M71" s="231">
        <v>668.53</v>
      </c>
      <c r="N71" s="231">
        <v>36</v>
      </c>
      <c r="O71" s="231">
        <v>4.54</v>
      </c>
      <c r="P71" s="69"/>
    </row>
    <row r="72" spans="1:16" x14ac:dyDescent="0.2">
      <c r="A72" s="72" t="s">
        <v>725</v>
      </c>
      <c r="B72" s="231">
        <v>6248.91</v>
      </c>
      <c r="C72" s="231">
        <v>0.2</v>
      </c>
      <c r="D72" s="231">
        <v>1.82</v>
      </c>
      <c r="E72" s="231">
        <v>0.53</v>
      </c>
      <c r="F72" s="231">
        <v>29.84</v>
      </c>
      <c r="G72" s="231">
        <v>405.88</v>
      </c>
      <c r="H72" s="231">
        <v>35.33</v>
      </c>
      <c r="I72" s="231">
        <v>10.35</v>
      </c>
      <c r="J72" s="231">
        <v>5726.06</v>
      </c>
      <c r="K72" s="231">
        <v>33.53</v>
      </c>
      <c r="L72" s="231">
        <v>1.65</v>
      </c>
      <c r="M72" s="231">
        <v>1.17</v>
      </c>
      <c r="N72" s="231">
        <v>1.87</v>
      </c>
      <c r="O72" s="231">
        <v>0.68</v>
      </c>
      <c r="P72" s="69"/>
    </row>
    <row r="73" spans="1:16" ht="15.75" customHeight="1" x14ac:dyDescent="0.2">
      <c r="A73" s="225" t="s">
        <v>726</v>
      </c>
      <c r="B73" s="232">
        <f>SUM(B65:B72)</f>
        <v>625721.05000000005</v>
      </c>
      <c r="C73" s="232">
        <f t="shared" ref="C73:O73" si="6">SUM(C65:C72)</f>
        <v>701.01</v>
      </c>
      <c r="D73" s="232">
        <f t="shared" si="6"/>
        <v>388.72999999999996</v>
      </c>
      <c r="E73" s="232">
        <f t="shared" si="6"/>
        <v>278.91999999999996</v>
      </c>
      <c r="F73" s="232">
        <f t="shared" si="6"/>
        <v>71664.149999999994</v>
      </c>
      <c r="G73" s="232">
        <f t="shared" si="6"/>
        <v>73902.470000000016</v>
      </c>
      <c r="H73" s="232">
        <f t="shared" si="6"/>
        <v>24939.690000000002</v>
      </c>
      <c r="I73" s="232">
        <f t="shared" si="6"/>
        <v>29963.62</v>
      </c>
      <c r="J73" s="232">
        <f t="shared" si="6"/>
        <v>148334.09999999998</v>
      </c>
      <c r="K73" s="232">
        <f t="shared" si="6"/>
        <v>212908.62</v>
      </c>
      <c r="L73" s="232">
        <f t="shared" si="6"/>
        <v>11625.96</v>
      </c>
      <c r="M73" s="232">
        <f t="shared" si="6"/>
        <v>41942.339999999997</v>
      </c>
      <c r="N73" s="232">
        <f t="shared" si="6"/>
        <v>8465.49</v>
      </c>
      <c r="O73" s="232">
        <f t="shared" si="6"/>
        <v>605.96999999999991</v>
      </c>
      <c r="P73" s="69"/>
    </row>
    <row r="74" spans="1:16" ht="15.75" customHeight="1" x14ac:dyDescent="0.2">
      <c r="A74" s="225"/>
      <c r="B74" s="145"/>
      <c r="C74" s="145"/>
      <c r="D74" s="145"/>
      <c r="E74" s="145"/>
      <c r="F74" s="145"/>
      <c r="G74" s="145"/>
      <c r="H74" s="145"/>
      <c r="I74" s="145"/>
      <c r="J74" s="145"/>
      <c r="K74" s="145"/>
      <c r="L74" s="145"/>
      <c r="M74" s="145"/>
      <c r="N74" s="145"/>
      <c r="O74" s="145"/>
      <c r="P74" s="69"/>
    </row>
    <row r="75" spans="1:16" ht="15.75" customHeight="1" x14ac:dyDescent="0.2">
      <c r="A75" s="225" t="s">
        <v>727</v>
      </c>
      <c r="B75" s="145"/>
      <c r="C75" s="145"/>
      <c r="D75" s="145"/>
      <c r="E75" s="145"/>
      <c r="F75" s="145"/>
      <c r="G75" s="145"/>
      <c r="H75" s="145"/>
      <c r="I75" s="145"/>
      <c r="J75" s="145"/>
      <c r="K75" s="145"/>
      <c r="L75" s="145"/>
      <c r="M75" s="145"/>
      <c r="N75" s="145"/>
      <c r="O75" s="145"/>
      <c r="P75" s="69"/>
    </row>
    <row r="76" spans="1:16" ht="15.75" customHeight="1" x14ac:dyDescent="0.2">
      <c r="A76" s="225"/>
      <c r="B76" s="145"/>
      <c r="C76" s="145"/>
      <c r="D76" s="145"/>
      <c r="E76" s="145"/>
      <c r="F76" s="145"/>
      <c r="G76" s="145"/>
      <c r="H76" s="145"/>
      <c r="I76" s="145"/>
      <c r="J76" s="145"/>
      <c r="K76" s="145"/>
      <c r="L76" s="145"/>
      <c r="M76" s="145"/>
      <c r="N76" s="145"/>
      <c r="O76" s="145"/>
      <c r="P76" s="69"/>
    </row>
    <row r="77" spans="1:16" ht="30" customHeight="1" x14ac:dyDescent="0.2">
      <c r="A77" s="398" t="s">
        <v>719</v>
      </c>
      <c r="B77" s="399" t="s">
        <v>293</v>
      </c>
      <c r="C77" s="399" t="s">
        <v>693</v>
      </c>
      <c r="D77" s="399"/>
      <c r="E77" s="399"/>
      <c r="F77" s="399" t="s">
        <v>694</v>
      </c>
      <c r="G77" s="399"/>
      <c r="H77" s="399"/>
      <c r="I77" s="399"/>
      <c r="J77" s="399"/>
      <c r="K77" s="399"/>
      <c r="L77" s="399"/>
      <c r="M77" s="399"/>
      <c r="N77" s="399"/>
      <c r="O77" s="399"/>
      <c r="P77" s="69"/>
    </row>
    <row r="78" spans="1:16" ht="15" x14ac:dyDescent="0.2">
      <c r="A78" s="398"/>
      <c r="B78" s="399"/>
      <c r="C78" s="71" t="s">
        <v>695</v>
      </c>
      <c r="D78" s="71" t="s">
        <v>403</v>
      </c>
      <c r="E78" s="71" t="s">
        <v>696</v>
      </c>
      <c r="F78" s="71" t="s">
        <v>697</v>
      </c>
      <c r="G78" s="71" t="s">
        <v>406</v>
      </c>
      <c r="H78" s="71" t="s">
        <v>409</v>
      </c>
      <c r="I78" s="71" t="s">
        <v>412</v>
      </c>
      <c r="J78" s="71" t="s">
        <v>415</v>
      </c>
      <c r="K78" s="71" t="s">
        <v>418</v>
      </c>
      <c r="L78" s="71" t="s">
        <v>698</v>
      </c>
      <c r="M78" s="71" t="s">
        <v>421</v>
      </c>
      <c r="N78" s="71" t="s">
        <v>699</v>
      </c>
      <c r="O78" s="71" t="s">
        <v>700</v>
      </c>
      <c r="P78" s="69"/>
    </row>
    <row r="79" spans="1:16" x14ac:dyDescent="0.2">
      <c r="A79" s="72" t="s">
        <v>720</v>
      </c>
      <c r="B79" s="73">
        <f>B65/B$73</f>
        <v>0.60431184151468131</v>
      </c>
      <c r="C79" s="73">
        <f>C65/C$73</f>
        <v>0.72167301465029032</v>
      </c>
      <c r="D79" s="73">
        <f t="shared" ref="D79:O79" si="7">D65/D$73</f>
        <v>0.63635428189231613</v>
      </c>
      <c r="E79" s="73">
        <f t="shared" si="7"/>
        <v>0</v>
      </c>
      <c r="F79" s="73">
        <f t="shared" si="7"/>
        <v>0.89027205373956153</v>
      </c>
      <c r="G79" s="73">
        <f t="shared" si="7"/>
        <v>2.9106875588867324E-2</v>
      </c>
      <c r="H79" s="73">
        <f t="shared" si="7"/>
        <v>0.10002369716704577</v>
      </c>
      <c r="I79" s="73">
        <f t="shared" si="7"/>
        <v>0.96317501022907115</v>
      </c>
      <c r="J79" s="73">
        <f t="shared" si="7"/>
        <v>0.23752286224138619</v>
      </c>
      <c r="K79" s="73">
        <f t="shared" si="7"/>
        <v>0.94213221615921428</v>
      </c>
      <c r="L79" s="73">
        <f t="shared" si="7"/>
        <v>0.22553492356760216</v>
      </c>
      <c r="M79" s="73">
        <f t="shared" si="7"/>
        <v>0.97390989630049252</v>
      </c>
      <c r="N79" s="73">
        <f t="shared" si="7"/>
        <v>9.2139970633714055E-2</v>
      </c>
      <c r="O79" s="73">
        <f t="shared" si="7"/>
        <v>0</v>
      </c>
      <c r="P79" s="69"/>
    </row>
    <row r="80" spans="1:16" x14ac:dyDescent="0.2">
      <c r="A80" s="72" t="s">
        <v>721</v>
      </c>
      <c r="B80" s="73">
        <f t="shared" ref="B80:O86" si="8">B66/B$73</f>
        <v>0.1388711950796605</v>
      </c>
      <c r="C80" s="73">
        <f t="shared" si="8"/>
        <v>0</v>
      </c>
      <c r="D80" s="73">
        <f t="shared" si="8"/>
        <v>0</v>
      </c>
      <c r="E80" s="73">
        <f t="shared" si="8"/>
        <v>0</v>
      </c>
      <c r="F80" s="73">
        <f t="shared" si="8"/>
        <v>0</v>
      </c>
      <c r="G80" s="73">
        <f t="shared" si="8"/>
        <v>0</v>
      </c>
      <c r="H80" s="73">
        <f t="shared" si="8"/>
        <v>0</v>
      </c>
      <c r="I80" s="73">
        <f t="shared" si="8"/>
        <v>0</v>
      </c>
      <c r="J80" s="73">
        <f t="shared" si="8"/>
        <v>0.55470313299504304</v>
      </c>
      <c r="K80" s="73">
        <f t="shared" si="8"/>
        <v>0</v>
      </c>
      <c r="L80" s="73">
        <f t="shared" si="8"/>
        <v>0.39680508104276979</v>
      </c>
      <c r="M80" s="73">
        <f t="shared" si="8"/>
        <v>0</v>
      </c>
      <c r="N80" s="73">
        <f t="shared" si="8"/>
        <v>0</v>
      </c>
      <c r="O80" s="73">
        <f t="shared" si="8"/>
        <v>0</v>
      </c>
      <c r="P80" s="69"/>
    </row>
    <row r="81" spans="1:16" x14ac:dyDescent="0.2">
      <c r="A81" s="72" t="s">
        <v>701</v>
      </c>
      <c r="B81" s="73">
        <f t="shared" si="8"/>
        <v>0.11898099001144359</v>
      </c>
      <c r="C81" s="73">
        <f t="shared" si="8"/>
        <v>0.15908474914765838</v>
      </c>
      <c r="D81" s="73">
        <f t="shared" si="8"/>
        <v>0.22354847837830888</v>
      </c>
      <c r="E81" s="73">
        <f t="shared" si="8"/>
        <v>0</v>
      </c>
      <c r="F81" s="73">
        <f t="shared" si="8"/>
        <v>2.3653667838103153E-2</v>
      </c>
      <c r="G81" s="73">
        <f t="shared" si="8"/>
        <v>0.62947111239989662</v>
      </c>
      <c r="H81" s="73">
        <f t="shared" si="8"/>
        <v>0.44483111057114183</v>
      </c>
      <c r="I81" s="73">
        <f t="shared" si="8"/>
        <v>1.5452071545427421E-3</v>
      </c>
      <c r="J81" s="73">
        <f t="shared" si="8"/>
        <v>7.6759760567529658E-2</v>
      </c>
      <c r="K81" s="73">
        <f t="shared" si="8"/>
        <v>4.9979188254566673E-4</v>
      </c>
      <c r="L81" s="73">
        <f t="shared" si="8"/>
        <v>0.13592167872588587</v>
      </c>
      <c r="M81" s="73">
        <f t="shared" si="8"/>
        <v>6.2962629171381471E-3</v>
      </c>
      <c r="N81" s="73">
        <f t="shared" si="8"/>
        <v>0.18414409561643802</v>
      </c>
      <c r="O81" s="73">
        <f t="shared" si="8"/>
        <v>0</v>
      </c>
      <c r="P81" s="69"/>
    </row>
    <row r="82" spans="1:16" x14ac:dyDescent="0.2">
      <c r="A82" s="72" t="s">
        <v>722</v>
      </c>
      <c r="B82" s="73">
        <f t="shared" si="8"/>
        <v>5.2167783072025464E-2</v>
      </c>
      <c r="C82" s="73">
        <f t="shared" si="8"/>
        <v>0</v>
      </c>
      <c r="D82" s="73">
        <f t="shared" si="8"/>
        <v>0</v>
      </c>
      <c r="E82" s="73">
        <f t="shared" si="8"/>
        <v>0</v>
      </c>
      <c r="F82" s="73">
        <f t="shared" si="8"/>
        <v>0</v>
      </c>
      <c r="G82" s="73">
        <f t="shared" si="8"/>
        <v>0.21942703674180306</v>
      </c>
      <c r="H82" s="73">
        <f t="shared" si="8"/>
        <v>0.41438285720472062</v>
      </c>
      <c r="I82" s="73">
        <f t="shared" si="8"/>
        <v>0</v>
      </c>
      <c r="J82" s="73">
        <f t="shared" si="8"/>
        <v>0</v>
      </c>
      <c r="K82" s="73">
        <f t="shared" si="8"/>
        <v>0</v>
      </c>
      <c r="L82" s="73">
        <f t="shared" si="8"/>
        <v>0.12648073793475981</v>
      </c>
      <c r="M82" s="73">
        <f t="shared" si="8"/>
        <v>0</v>
      </c>
      <c r="N82" s="73">
        <f t="shared" si="8"/>
        <v>0.54589161407077436</v>
      </c>
      <c r="O82" s="73">
        <f t="shared" si="8"/>
        <v>0</v>
      </c>
      <c r="P82" s="69"/>
    </row>
    <row r="83" spans="1:16" x14ac:dyDescent="0.2">
      <c r="A83" s="72" t="s">
        <v>723</v>
      </c>
      <c r="B83" s="73">
        <f t="shared" si="8"/>
        <v>5.7527439743316922E-2</v>
      </c>
      <c r="C83" s="73">
        <f t="shared" si="8"/>
        <v>1.5406342277570935E-3</v>
      </c>
      <c r="D83" s="73">
        <f t="shared" si="8"/>
        <v>4.5635788336377436E-2</v>
      </c>
      <c r="E83" s="73">
        <f t="shared" si="8"/>
        <v>0</v>
      </c>
      <c r="F83" s="73">
        <f t="shared" si="8"/>
        <v>2.80234957088028E-2</v>
      </c>
      <c r="G83" s="73">
        <f t="shared" si="8"/>
        <v>9.2021416875511713E-2</v>
      </c>
      <c r="H83" s="73">
        <f t="shared" si="8"/>
        <v>3.4899792258845236E-2</v>
      </c>
      <c r="I83" s="73">
        <f t="shared" si="8"/>
        <v>3.1671406859384812E-2</v>
      </c>
      <c r="J83" s="73">
        <f t="shared" si="8"/>
        <v>8.3727072871308761E-2</v>
      </c>
      <c r="K83" s="73">
        <f t="shared" si="8"/>
        <v>4.848526095373687E-2</v>
      </c>
      <c r="L83" s="73">
        <f t="shared" si="8"/>
        <v>6.107194588661926E-2</v>
      </c>
      <c r="M83" s="73">
        <f t="shared" si="8"/>
        <v>3.8266820592270248E-3</v>
      </c>
      <c r="N83" s="73">
        <f t="shared" si="8"/>
        <v>0.13436316149449118</v>
      </c>
      <c r="O83" s="73">
        <f t="shared" si="8"/>
        <v>0.98777167186494386</v>
      </c>
      <c r="P83" s="69"/>
    </row>
    <row r="84" spans="1:16" x14ac:dyDescent="0.2">
      <c r="A84" s="72" t="s">
        <v>724</v>
      </c>
      <c r="B84" s="73">
        <f t="shared" si="8"/>
        <v>1.512100320102704E-2</v>
      </c>
      <c r="C84" s="73">
        <f t="shared" si="8"/>
        <v>4.2652743898089901E-3</v>
      </c>
      <c r="D84" s="73">
        <f t="shared" si="8"/>
        <v>0</v>
      </c>
      <c r="E84" s="73">
        <f t="shared" si="8"/>
        <v>0</v>
      </c>
      <c r="F84" s="73">
        <f t="shared" si="8"/>
        <v>5.6624546582914888E-2</v>
      </c>
      <c r="G84" s="73">
        <f t="shared" si="8"/>
        <v>2.4269554184048241E-2</v>
      </c>
      <c r="H84" s="73">
        <f t="shared" si="8"/>
        <v>4.4050266863782184E-3</v>
      </c>
      <c r="I84" s="73">
        <f t="shared" si="8"/>
        <v>2.69994079487058E-3</v>
      </c>
      <c r="J84" s="73">
        <f t="shared" si="8"/>
        <v>8.0553291522313508E-3</v>
      </c>
      <c r="K84" s="73">
        <f t="shared" si="8"/>
        <v>6.1116360624572175E-3</v>
      </c>
      <c r="L84" s="73">
        <f t="shared" si="8"/>
        <v>5.0569587371709517E-2</v>
      </c>
      <c r="M84" s="73">
        <f t="shared" si="8"/>
        <v>0</v>
      </c>
      <c r="N84" s="73">
        <f t="shared" si="8"/>
        <v>3.8987701834152545E-2</v>
      </c>
      <c r="O84" s="73">
        <f t="shared" si="8"/>
        <v>3.6140402990247045E-3</v>
      </c>
      <c r="P84" s="69"/>
    </row>
    <row r="85" spans="1:16" x14ac:dyDescent="0.2">
      <c r="A85" s="72" t="s">
        <v>703</v>
      </c>
      <c r="B85" s="73">
        <f t="shared" si="8"/>
        <v>3.0330128737078603E-3</v>
      </c>
      <c r="C85" s="73">
        <f t="shared" si="8"/>
        <v>0.11315102494971541</v>
      </c>
      <c r="D85" s="73">
        <f t="shared" si="8"/>
        <v>8.9779538497157418E-2</v>
      </c>
      <c r="E85" s="73">
        <f t="shared" si="8"/>
        <v>0.99809981356661415</v>
      </c>
      <c r="F85" s="73">
        <f t="shared" si="8"/>
        <v>1.0098494156422703E-3</v>
      </c>
      <c r="G85" s="73">
        <f t="shared" si="8"/>
        <v>2.1190090128246048E-4</v>
      </c>
      <c r="H85" s="73">
        <f t="shared" si="8"/>
        <v>4.0898663936881331E-5</v>
      </c>
      <c r="I85" s="73">
        <f t="shared" si="8"/>
        <v>5.6301608417140526E-4</v>
      </c>
      <c r="J85" s="73">
        <f t="shared" si="8"/>
        <v>6.2939000539997221E-4</v>
      </c>
      <c r="K85" s="73">
        <f t="shared" si="8"/>
        <v>2.6136095382140942E-3</v>
      </c>
      <c r="L85" s="73">
        <f t="shared" si="8"/>
        <v>3.4741217069386102E-3</v>
      </c>
      <c r="M85" s="73">
        <f t="shared" si="8"/>
        <v>1.5939263283832043E-2</v>
      </c>
      <c r="N85" s="73">
        <f t="shared" si="8"/>
        <v>4.2525595092546328E-3</v>
      </c>
      <c r="O85" s="73">
        <f t="shared" si="8"/>
        <v>7.4921200719507575E-3</v>
      </c>
      <c r="P85" s="69"/>
    </row>
    <row r="86" spans="1:16" x14ac:dyDescent="0.2">
      <c r="A86" s="72" t="s">
        <v>725</v>
      </c>
      <c r="B86" s="73">
        <f t="shared" si="8"/>
        <v>9.9867345041372655E-3</v>
      </c>
      <c r="C86" s="73">
        <f t="shared" si="8"/>
        <v>2.853026347698321E-4</v>
      </c>
      <c r="D86" s="73">
        <f t="shared" si="8"/>
        <v>4.6819128958403011E-3</v>
      </c>
      <c r="E86" s="73">
        <f t="shared" si="8"/>
        <v>1.9001864333859175E-3</v>
      </c>
      <c r="F86" s="73">
        <f t="shared" si="8"/>
        <v>4.1638671497533987E-4</v>
      </c>
      <c r="G86" s="73">
        <f t="shared" si="8"/>
        <v>5.4921033085903615E-3</v>
      </c>
      <c r="H86" s="73">
        <f t="shared" si="8"/>
        <v>1.4166174479313895E-3</v>
      </c>
      <c r="I86" s="73">
        <f t="shared" si="8"/>
        <v>3.454188779593387E-4</v>
      </c>
      <c r="J86" s="73">
        <f t="shared" si="8"/>
        <v>3.8602452167101169E-2</v>
      </c>
      <c r="K86" s="73">
        <f t="shared" si="8"/>
        <v>1.5748540383193506E-4</v>
      </c>
      <c r="L86" s="73">
        <f t="shared" si="8"/>
        <v>1.4192376371499645E-4</v>
      </c>
      <c r="M86" s="73">
        <f t="shared" si="8"/>
        <v>2.7895439310253075E-5</v>
      </c>
      <c r="N86" s="73">
        <f t="shared" si="8"/>
        <v>2.2089684117517121E-4</v>
      </c>
      <c r="O86" s="73">
        <f t="shared" si="8"/>
        <v>1.1221677640807304E-3</v>
      </c>
      <c r="P86" s="69"/>
    </row>
    <row r="87" spans="1:16" ht="15.75" customHeight="1" x14ac:dyDescent="0.2">
      <c r="A87" s="225" t="s">
        <v>726</v>
      </c>
      <c r="B87" s="230">
        <f>SUM(B79:B86)</f>
        <v>0.99999999999999989</v>
      </c>
      <c r="C87" s="230">
        <f t="shared" ref="C87:O87" si="9">SUM(C79:C86)</f>
        <v>0.99999999999999989</v>
      </c>
      <c r="D87" s="230">
        <f t="shared" si="9"/>
        <v>1</v>
      </c>
      <c r="E87" s="230">
        <f t="shared" si="9"/>
        <v>1</v>
      </c>
      <c r="F87" s="230">
        <f t="shared" si="9"/>
        <v>1</v>
      </c>
      <c r="G87" s="230">
        <f t="shared" si="9"/>
        <v>0.99999999999999978</v>
      </c>
      <c r="H87" s="230">
        <f t="shared" si="9"/>
        <v>0.99999999999999989</v>
      </c>
      <c r="I87" s="230">
        <f t="shared" si="9"/>
        <v>1</v>
      </c>
      <c r="J87" s="230">
        <f t="shared" si="9"/>
        <v>1.0000000000000002</v>
      </c>
      <c r="K87" s="230">
        <f t="shared" si="9"/>
        <v>1</v>
      </c>
      <c r="L87" s="230">
        <f t="shared" si="9"/>
        <v>1</v>
      </c>
      <c r="M87" s="230">
        <f t="shared" si="9"/>
        <v>0.99999999999999989</v>
      </c>
      <c r="N87" s="230">
        <f t="shared" si="9"/>
        <v>0.99999999999999989</v>
      </c>
      <c r="O87" s="230">
        <f t="shared" si="9"/>
        <v>1</v>
      </c>
      <c r="P87" s="69"/>
    </row>
    <row r="88" spans="1:16" ht="15.75" customHeight="1" x14ac:dyDescent="0.2">
      <c r="A88" s="225"/>
      <c r="B88" s="145"/>
      <c r="C88" s="145"/>
      <c r="D88" s="145"/>
      <c r="E88" s="145"/>
      <c r="F88" s="145"/>
      <c r="G88" s="145"/>
      <c r="H88" s="145"/>
      <c r="I88" s="145"/>
      <c r="J88" s="145"/>
      <c r="K88" s="145"/>
      <c r="L88" s="145"/>
      <c r="M88" s="145"/>
      <c r="N88" s="145"/>
      <c r="O88" s="145"/>
      <c r="P88" s="69"/>
    </row>
    <row r="89" spans="1:16" ht="15.75" customHeight="1" x14ac:dyDescent="0.2">
      <c r="A89" s="225" t="s">
        <v>728</v>
      </c>
      <c r="B89" s="145"/>
      <c r="C89" s="145"/>
      <c r="D89" s="145"/>
      <c r="E89" s="145"/>
      <c r="F89" s="145"/>
      <c r="G89" s="145"/>
      <c r="H89" s="145"/>
      <c r="I89" s="145"/>
      <c r="J89" s="145"/>
      <c r="K89" s="145"/>
      <c r="L89" s="145"/>
      <c r="M89" s="145"/>
      <c r="N89" s="145"/>
      <c r="O89" s="145"/>
      <c r="P89" s="69"/>
    </row>
    <row r="90" spans="1:16" ht="15.75" customHeight="1" x14ac:dyDescent="0.2">
      <c r="A90" s="145" t="s">
        <v>690</v>
      </c>
      <c r="B90" s="400" t="s">
        <v>729</v>
      </c>
      <c r="C90" s="400"/>
      <c r="D90" s="400"/>
      <c r="E90" s="400"/>
      <c r="F90" s="400"/>
      <c r="G90" s="400"/>
      <c r="H90" s="400"/>
      <c r="I90" s="400"/>
      <c r="J90" s="400"/>
      <c r="K90" s="400"/>
      <c r="L90" s="400"/>
      <c r="M90" s="400"/>
      <c r="N90" s="400"/>
      <c r="O90" s="400"/>
      <c r="P90" s="69"/>
    </row>
    <row r="91" spans="1:16" ht="15.75" customHeight="1" x14ac:dyDescent="0.2">
      <c r="A91" s="145"/>
      <c r="B91" s="400"/>
      <c r="C91" s="400"/>
      <c r="D91" s="400"/>
      <c r="E91" s="400"/>
      <c r="F91" s="400"/>
      <c r="G91" s="400"/>
      <c r="H91" s="400"/>
      <c r="I91" s="400"/>
      <c r="J91" s="400"/>
      <c r="K91" s="400"/>
      <c r="L91" s="400"/>
      <c r="M91" s="400"/>
      <c r="N91" s="400"/>
      <c r="O91" s="400"/>
      <c r="P91" s="69"/>
    </row>
    <row r="92" spans="1:16" ht="30" customHeight="1" x14ac:dyDescent="0.2">
      <c r="A92" s="398" t="s">
        <v>730</v>
      </c>
      <c r="B92" s="399" t="s">
        <v>293</v>
      </c>
      <c r="C92" s="399" t="s">
        <v>693</v>
      </c>
      <c r="D92" s="399"/>
      <c r="E92" s="399"/>
      <c r="F92" s="399" t="s">
        <v>694</v>
      </c>
      <c r="G92" s="399"/>
      <c r="H92" s="399"/>
      <c r="I92" s="399"/>
      <c r="J92" s="399"/>
      <c r="K92" s="399"/>
      <c r="L92" s="399"/>
      <c r="M92" s="399"/>
      <c r="N92" s="399"/>
      <c r="O92" s="399"/>
      <c r="P92" s="69"/>
    </row>
    <row r="93" spans="1:16" ht="15" x14ac:dyDescent="0.2">
      <c r="A93" s="398"/>
      <c r="B93" s="399"/>
      <c r="C93" s="71" t="s">
        <v>695</v>
      </c>
      <c r="D93" s="71" t="s">
        <v>403</v>
      </c>
      <c r="E93" s="71" t="s">
        <v>696</v>
      </c>
      <c r="F93" s="71" t="s">
        <v>697</v>
      </c>
      <c r="G93" s="71" t="s">
        <v>406</v>
      </c>
      <c r="H93" s="71" t="s">
        <v>409</v>
      </c>
      <c r="I93" s="71" t="s">
        <v>412</v>
      </c>
      <c r="J93" s="71" t="s">
        <v>415</v>
      </c>
      <c r="K93" s="71" t="s">
        <v>418</v>
      </c>
      <c r="L93" s="71" t="s">
        <v>698</v>
      </c>
      <c r="M93" s="71" t="s">
        <v>421</v>
      </c>
      <c r="N93" s="71" t="s">
        <v>699</v>
      </c>
      <c r="O93" s="71" t="s">
        <v>700</v>
      </c>
      <c r="P93" s="69"/>
    </row>
    <row r="94" spans="1:16" ht="28.5" x14ac:dyDescent="0.2">
      <c r="A94" s="229" t="s">
        <v>710</v>
      </c>
      <c r="B94" s="73">
        <f>SUM(B81:B82,B84:B85)</f>
        <v>0.18930278915820395</v>
      </c>
      <c r="C94" s="73">
        <f t="shared" ref="C94:O94" si="10">SUM(C81:C82,C84:C85)</f>
        <v>0.27650104848718277</v>
      </c>
      <c r="D94" s="73">
        <f t="shared" si="10"/>
        <v>0.3133280168754663</v>
      </c>
      <c r="E94" s="73">
        <f t="shared" si="10"/>
        <v>0.99809981356661415</v>
      </c>
      <c r="F94" s="73">
        <f t="shared" si="10"/>
        <v>8.1288063836660304E-2</v>
      </c>
      <c r="G94" s="73">
        <f t="shared" si="10"/>
        <v>0.87337960422703032</v>
      </c>
      <c r="H94" s="73">
        <f t="shared" si="10"/>
        <v>0.86365989312617752</v>
      </c>
      <c r="I94" s="73">
        <f t="shared" si="10"/>
        <v>4.8081640335847272E-3</v>
      </c>
      <c r="J94" s="73">
        <f t="shared" si="10"/>
        <v>8.5444479725160977E-2</v>
      </c>
      <c r="K94" s="73">
        <f t="shared" si="10"/>
        <v>9.2250374832169788E-3</v>
      </c>
      <c r="L94" s="73">
        <f t="shared" si="10"/>
        <v>0.31644612573929382</v>
      </c>
      <c r="M94" s="73">
        <f t="shared" si="10"/>
        <v>2.223552620097019E-2</v>
      </c>
      <c r="N94" s="73">
        <f t="shared" si="10"/>
        <v>0.77327597103061951</v>
      </c>
      <c r="O94" s="73">
        <f t="shared" si="10"/>
        <v>1.1106160370975462E-2</v>
      </c>
      <c r="P94" s="69"/>
    </row>
    <row r="95" spans="1:16" ht="42.75" x14ac:dyDescent="0.2">
      <c r="A95" s="229" t="s">
        <v>711</v>
      </c>
      <c r="B95" s="73">
        <f t="shared" ref="B95:O95" si="11">SUM(B79:B80,B83,B86)</f>
        <v>0.81069721084179591</v>
      </c>
      <c r="C95" s="73">
        <f t="shared" si="11"/>
        <v>0.72349895151281718</v>
      </c>
      <c r="D95" s="73">
        <f t="shared" si="11"/>
        <v>0.68667198312453392</v>
      </c>
      <c r="E95" s="73">
        <f t="shared" si="11"/>
        <v>1.9001864333859175E-3</v>
      </c>
      <c r="F95" s="73">
        <f t="shared" si="11"/>
        <v>0.91871193616333968</v>
      </c>
      <c r="G95" s="73">
        <f t="shared" si="11"/>
        <v>0.12662039577296941</v>
      </c>
      <c r="H95" s="73">
        <f t="shared" si="11"/>
        <v>0.13634010687382239</v>
      </c>
      <c r="I95" s="73">
        <f t="shared" si="11"/>
        <v>0.99519183596641536</v>
      </c>
      <c r="J95" s="73">
        <f t="shared" si="11"/>
        <v>0.91455552027483911</v>
      </c>
      <c r="K95" s="73">
        <f t="shared" si="11"/>
        <v>0.9907749625167831</v>
      </c>
      <c r="L95" s="73">
        <f t="shared" si="11"/>
        <v>0.68355387426070624</v>
      </c>
      <c r="M95" s="73">
        <f t="shared" si="11"/>
        <v>0.97776447379902975</v>
      </c>
      <c r="N95" s="73">
        <f t="shared" si="11"/>
        <v>0.2267240289693804</v>
      </c>
      <c r="O95" s="73">
        <f t="shared" si="11"/>
        <v>0.98889383962902455</v>
      </c>
      <c r="P95" s="69"/>
    </row>
    <row r="96" spans="1:16" ht="15.75" customHeight="1" x14ac:dyDescent="0.2">
      <c r="A96" s="225"/>
      <c r="B96" s="230">
        <f t="shared" ref="B96:O96" si="12">SUM(B94:B95)</f>
        <v>0.99999999999999989</v>
      </c>
      <c r="C96" s="230">
        <f t="shared" si="12"/>
        <v>1</v>
      </c>
      <c r="D96" s="230">
        <f t="shared" si="12"/>
        <v>1.0000000000000002</v>
      </c>
      <c r="E96" s="230">
        <f t="shared" si="12"/>
        <v>1</v>
      </c>
      <c r="F96" s="230">
        <f t="shared" si="12"/>
        <v>1</v>
      </c>
      <c r="G96" s="230">
        <f t="shared" si="12"/>
        <v>0.99999999999999978</v>
      </c>
      <c r="H96" s="230">
        <f t="shared" si="12"/>
        <v>0.99999999999999989</v>
      </c>
      <c r="I96" s="230">
        <f t="shared" si="12"/>
        <v>1</v>
      </c>
      <c r="J96" s="230">
        <f t="shared" si="12"/>
        <v>1</v>
      </c>
      <c r="K96" s="230">
        <f t="shared" si="12"/>
        <v>1</v>
      </c>
      <c r="L96" s="230">
        <f t="shared" si="12"/>
        <v>1</v>
      </c>
      <c r="M96" s="230">
        <f t="shared" si="12"/>
        <v>1</v>
      </c>
      <c r="N96" s="230">
        <f t="shared" si="12"/>
        <v>0.99999999999999989</v>
      </c>
      <c r="O96" s="230">
        <f t="shared" si="12"/>
        <v>1</v>
      </c>
      <c r="P96" s="69"/>
    </row>
    <row r="97" spans="1:16" ht="15.75" customHeight="1" x14ac:dyDescent="0.2">
      <c r="A97" s="225"/>
      <c r="B97" s="145"/>
      <c r="C97" s="145"/>
      <c r="D97" s="145"/>
      <c r="E97" s="145"/>
      <c r="F97" s="145"/>
      <c r="G97" s="145"/>
      <c r="H97" s="145"/>
      <c r="I97" s="145"/>
      <c r="J97" s="145"/>
      <c r="K97" s="145"/>
      <c r="L97" s="145"/>
      <c r="M97" s="145"/>
      <c r="N97" s="145"/>
      <c r="O97" s="145"/>
      <c r="P97" s="69"/>
    </row>
    <row r="98" spans="1:16" ht="15.75" customHeight="1" x14ac:dyDescent="0.2">
      <c r="A98" s="225"/>
      <c r="B98" s="145"/>
      <c r="C98" s="145"/>
      <c r="D98" s="145"/>
      <c r="E98" s="145"/>
      <c r="F98" s="145"/>
      <c r="G98" s="145"/>
      <c r="H98" s="145"/>
      <c r="I98" s="145"/>
      <c r="J98" s="145"/>
      <c r="K98" s="145"/>
      <c r="L98" s="145"/>
      <c r="M98" s="145"/>
      <c r="N98" s="145"/>
      <c r="O98" s="145"/>
      <c r="P98" s="69"/>
    </row>
    <row r="99" spans="1:16" ht="15" x14ac:dyDescent="0.25">
      <c r="A99" s="304" t="s">
        <v>731</v>
      </c>
      <c r="B99" s="304"/>
      <c r="C99" s="304"/>
      <c r="D99" s="304"/>
      <c r="E99" s="304"/>
      <c r="F99" s="304"/>
      <c r="G99" s="304"/>
      <c r="H99" s="304"/>
      <c r="I99" s="304"/>
      <c r="J99" s="304"/>
      <c r="K99" s="304"/>
      <c r="L99" s="304"/>
      <c r="M99" s="304"/>
      <c r="N99" s="304"/>
      <c r="O99" s="304"/>
      <c r="P99" s="69"/>
    </row>
    <row r="100" spans="1:16" x14ac:dyDescent="0.2">
      <c r="A100" s="303" t="s">
        <v>732</v>
      </c>
      <c r="B100" s="303"/>
      <c r="C100" s="303"/>
      <c r="D100" s="303"/>
      <c r="E100" s="303"/>
      <c r="F100" s="303"/>
      <c r="G100" s="303"/>
      <c r="H100" s="303"/>
      <c r="I100" s="303"/>
      <c r="J100" s="303"/>
      <c r="K100" s="303"/>
      <c r="L100" s="303"/>
      <c r="M100" s="303"/>
      <c r="N100" s="303"/>
      <c r="O100" s="303"/>
      <c r="P100" s="69"/>
    </row>
    <row r="101" spans="1:16" x14ac:dyDescent="0.2">
      <c r="A101" s="303"/>
      <c r="B101" s="303"/>
      <c r="C101" s="303"/>
      <c r="D101" s="303"/>
      <c r="E101" s="303"/>
      <c r="F101" s="303"/>
      <c r="G101" s="303"/>
      <c r="H101" s="303"/>
      <c r="I101" s="303"/>
      <c r="J101" s="303"/>
      <c r="K101" s="303"/>
      <c r="L101" s="303"/>
      <c r="M101" s="303"/>
      <c r="N101" s="303"/>
      <c r="O101" s="303"/>
      <c r="P101" s="69"/>
    </row>
    <row r="102" spans="1:16" x14ac:dyDescent="0.2">
      <c r="A102" s="303"/>
      <c r="B102" s="303"/>
      <c r="C102" s="303"/>
      <c r="D102" s="303"/>
      <c r="E102" s="303"/>
      <c r="F102" s="303"/>
      <c r="G102" s="303"/>
      <c r="H102" s="303"/>
      <c r="I102" s="303"/>
      <c r="J102" s="303"/>
      <c r="K102" s="303"/>
      <c r="L102" s="303"/>
      <c r="M102" s="303"/>
      <c r="N102" s="303"/>
      <c r="O102" s="303"/>
      <c r="P102" s="69"/>
    </row>
    <row r="103" spans="1:16" x14ac:dyDescent="0.2">
      <c r="A103" s="303"/>
      <c r="B103" s="303"/>
      <c r="C103" s="303"/>
      <c r="D103" s="303"/>
      <c r="E103" s="303"/>
      <c r="F103" s="303"/>
      <c r="G103" s="303"/>
      <c r="H103" s="303"/>
      <c r="I103" s="303"/>
      <c r="J103" s="303"/>
      <c r="K103" s="303"/>
      <c r="L103" s="303"/>
      <c r="M103" s="303"/>
      <c r="N103" s="303"/>
      <c r="O103" s="303"/>
      <c r="P103" s="69"/>
    </row>
    <row r="104" spans="1:16" x14ac:dyDescent="0.2">
      <c r="A104" s="303"/>
      <c r="B104" s="303"/>
      <c r="C104" s="303"/>
      <c r="D104" s="303"/>
      <c r="E104" s="303"/>
      <c r="F104" s="303"/>
      <c r="G104" s="303"/>
      <c r="H104" s="303"/>
      <c r="I104" s="303"/>
      <c r="J104" s="303"/>
      <c r="K104" s="303"/>
      <c r="L104" s="303"/>
      <c r="M104" s="303"/>
      <c r="N104" s="303"/>
      <c r="O104" s="303"/>
      <c r="P104" s="69"/>
    </row>
    <row r="105" spans="1:16" x14ac:dyDescent="0.2">
      <c r="A105" s="303"/>
      <c r="B105" s="303"/>
      <c r="C105" s="303"/>
      <c r="D105" s="303"/>
      <c r="E105" s="303"/>
      <c r="F105" s="303"/>
      <c r="G105" s="303"/>
      <c r="H105" s="303"/>
      <c r="I105" s="303"/>
      <c r="J105" s="303"/>
      <c r="K105" s="303"/>
      <c r="L105" s="303"/>
      <c r="M105" s="303"/>
      <c r="N105" s="303"/>
      <c r="O105" s="303"/>
      <c r="P105" s="69"/>
    </row>
    <row r="106" spans="1:16" x14ac:dyDescent="0.2">
      <c r="A106" s="303"/>
      <c r="B106" s="303"/>
      <c r="C106" s="303"/>
      <c r="D106" s="303"/>
      <c r="E106" s="303"/>
      <c r="F106" s="303"/>
      <c r="G106" s="303"/>
      <c r="H106" s="303"/>
      <c r="I106" s="303"/>
      <c r="J106" s="303"/>
      <c r="K106" s="303"/>
      <c r="L106" s="303"/>
      <c r="M106" s="303"/>
      <c r="N106" s="303"/>
      <c r="O106" s="303"/>
      <c r="P106" s="69"/>
    </row>
    <row r="107" spans="1:16" x14ac:dyDescent="0.2">
      <c r="A107" s="303"/>
      <c r="B107" s="303"/>
      <c r="C107" s="303"/>
      <c r="D107" s="303"/>
      <c r="E107" s="303"/>
      <c r="F107" s="303"/>
      <c r="G107" s="303"/>
      <c r="H107" s="303"/>
      <c r="I107" s="303"/>
      <c r="J107" s="303"/>
      <c r="K107" s="303"/>
      <c r="L107" s="303"/>
      <c r="M107" s="303"/>
      <c r="N107" s="303"/>
      <c r="O107" s="303"/>
      <c r="P107" s="69"/>
    </row>
    <row r="108" spans="1:16" x14ac:dyDescent="0.2">
      <c r="A108" s="303"/>
      <c r="B108" s="303"/>
      <c r="C108" s="303"/>
      <c r="D108" s="303"/>
      <c r="E108" s="303"/>
      <c r="F108" s="303"/>
      <c r="G108" s="303"/>
      <c r="H108" s="303"/>
      <c r="I108" s="303"/>
      <c r="J108" s="303"/>
      <c r="K108" s="303"/>
      <c r="L108" s="303"/>
      <c r="M108" s="303"/>
      <c r="N108" s="303"/>
      <c r="O108" s="303"/>
      <c r="P108" s="69"/>
    </row>
    <row r="109" spans="1:16" x14ac:dyDescent="0.2">
      <c r="A109" s="303"/>
      <c r="B109" s="303"/>
      <c r="C109" s="303"/>
      <c r="D109" s="303"/>
      <c r="E109" s="303"/>
      <c r="F109" s="303"/>
      <c r="G109" s="303"/>
      <c r="H109" s="303"/>
      <c r="I109" s="303"/>
      <c r="J109" s="303"/>
      <c r="K109" s="303"/>
      <c r="L109" s="303"/>
      <c r="M109" s="303"/>
      <c r="N109" s="303"/>
      <c r="O109" s="303"/>
      <c r="P109" s="70"/>
    </row>
    <row r="110" spans="1:16" ht="15.75" customHeight="1" x14ac:dyDescent="0.2">
      <c r="A110" s="225" t="s">
        <v>733</v>
      </c>
      <c r="B110" s="145"/>
      <c r="C110" s="145"/>
      <c r="D110" s="145"/>
      <c r="E110" s="145"/>
      <c r="F110" s="145"/>
      <c r="G110" s="145"/>
      <c r="H110" s="145"/>
      <c r="I110" s="145"/>
      <c r="J110" s="145"/>
      <c r="K110" s="145"/>
      <c r="L110" s="145"/>
      <c r="M110" s="145"/>
      <c r="N110" s="145"/>
      <c r="O110" s="145"/>
      <c r="P110" s="69"/>
    </row>
    <row r="111" spans="1:16" ht="15.75" customHeight="1" x14ac:dyDescent="0.2">
      <c r="A111" s="145" t="s">
        <v>690</v>
      </c>
      <c r="B111" s="400" t="s">
        <v>734</v>
      </c>
      <c r="C111" s="400"/>
      <c r="D111" s="400"/>
      <c r="E111" s="400"/>
      <c r="F111" s="400"/>
      <c r="G111" s="400"/>
      <c r="H111" s="400"/>
      <c r="I111" s="400"/>
      <c r="J111" s="400"/>
      <c r="K111" s="400"/>
      <c r="L111" s="400"/>
      <c r="M111" s="400"/>
      <c r="N111" s="400"/>
      <c r="O111" s="400"/>
      <c r="P111" s="69"/>
    </row>
    <row r="112" spans="1:16" ht="15.75" customHeight="1" x14ac:dyDescent="0.2">
      <c r="A112" s="145"/>
      <c r="B112" s="400"/>
      <c r="C112" s="400"/>
      <c r="D112" s="400"/>
      <c r="E112" s="400"/>
      <c r="F112" s="400"/>
      <c r="G112" s="400"/>
      <c r="H112" s="400"/>
      <c r="I112" s="400"/>
      <c r="J112" s="400"/>
      <c r="K112" s="400"/>
      <c r="L112" s="400"/>
      <c r="M112" s="400"/>
      <c r="N112" s="400"/>
      <c r="O112" s="400"/>
      <c r="P112" s="69"/>
    </row>
    <row r="113" spans="1:16" ht="30" x14ac:dyDescent="0.2">
      <c r="A113" s="233" t="s">
        <v>121</v>
      </c>
      <c r="B113" s="233" t="s">
        <v>735</v>
      </c>
      <c r="C113" s="233" t="s">
        <v>736</v>
      </c>
      <c r="D113" s="234"/>
      <c r="E113" s="234"/>
      <c r="F113" s="234"/>
      <c r="G113" s="234"/>
      <c r="H113" s="234"/>
      <c r="I113" s="234"/>
      <c r="J113" s="234"/>
      <c r="K113" s="234"/>
      <c r="L113" s="234"/>
      <c r="M113" s="234"/>
      <c r="N113" s="234"/>
      <c r="O113" s="234"/>
      <c r="P113" s="69"/>
    </row>
    <row r="114" spans="1:16" x14ac:dyDescent="0.2">
      <c r="A114" s="235" t="s">
        <v>695</v>
      </c>
      <c r="B114" s="236">
        <v>0</v>
      </c>
      <c r="C114" s="236">
        <v>0</v>
      </c>
      <c r="D114" s="234"/>
      <c r="E114" s="234"/>
      <c r="F114" s="234"/>
      <c r="G114" s="234"/>
      <c r="H114" s="234"/>
      <c r="I114" s="234"/>
      <c r="J114" s="234"/>
      <c r="K114" s="234"/>
      <c r="L114" s="234"/>
      <c r="M114" s="234"/>
      <c r="N114" s="234"/>
      <c r="O114" s="234"/>
      <c r="P114" s="70"/>
    </row>
    <row r="115" spans="1:16" x14ac:dyDescent="0.2">
      <c r="A115" s="237" t="s">
        <v>403</v>
      </c>
      <c r="B115" s="238">
        <v>5000000</v>
      </c>
      <c r="C115" s="238">
        <v>650000</v>
      </c>
      <c r="D115" s="239"/>
      <c r="E115" s="239"/>
      <c r="F115" s="239"/>
      <c r="G115" s="239"/>
      <c r="H115" s="239"/>
      <c r="I115" s="239"/>
      <c r="J115" s="239"/>
      <c r="K115" s="239"/>
      <c r="L115" s="239"/>
      <c r="M115" s="239"/>
      <c r="N115" s="239"/>
      <c r="O115" s="239"/>
      <c r="P115" s="70"/>
    </row>
    <row r="116" spans="1:16" x14ac:dyDescent="0.2">
      <c r="A116" s="237" t="s">
        <v>696</v>
      </c>
      <c r="B116" s="238">
        <v>900000</v>
      </c>
      <c r="C116" s="238">
        <v>100000</v>
      </c>
      <c r="D116" s="239"/>
      <c r="E116" s="239"/>
      <c r="F116" s="239"/>
      <c r="G116" s="239"/>
      <c r="H116" s="199"/>
      <c r="I116" s="199"/>
      <c r="J116" s="199"/>
      <c r="K116" s="199"/>
      <c r="L116" s="199"/>
      <c r="M116" s="199"/>
      <c r="N116" s="199"/>
      <c r="O116" s="199"/>
      <c r="P116" s="70"/>
    </row>
    <row r="117" spans="1:16" x14ac:dyDescent="0.2">
      <c r="A117" s="237" t="s">
        <v>697</v>
      </c>
      <c r="B117" s="238">
        <v>60000000</v>
      </c>
      <c r="C117" s="238">
        <v>3200000</v>
      </c>
      <c r="D117" s="239"/>
      <c r="E117" s="239"/>
      <c r="F117" s="239"/>
      <c r="G117" s="239"/>
      <c r="H117" s="199"/>
      <c r="I117" s="199"/>
      <c r="J117" s="199"/>
      <c r="K117" s="199"/>
      <c r="L117" s="199"/>
      <c r="M117" s="199"/>
      <c r="N117" s="199"/>
      <c r="O117" s="199"/>
      <c r="P117" s="70"/>
    </row>
    <row r="118" spans="1:16" x14ac:dyDescent="0.2">
      <c r="A118" s="237" t="s">
        <v>406</v>
      </c>
      <c r="B118" s="238">
        <v>35000000</v>
      </c>
      <c r="C118" s="238">
        <v>2750000</v>
      </c>
      <c r="D118" s="199"/>
      <c r="E118" s="199"/>
      <c r="F118" s="199"/>
      <c r="G118" s="199"/>
      <c r="H118" s="199"/>
      <c r="I118" s="199"/>
      <c r="J118" s="199"/>
      <c r="K118" s="199"/>
      <c r="L118" s="199"/>
      <c r="M118" s="199"/>
      <c r="N118" s="199"/>
      <c r="O118" s="199"/>
      <c r="P118" s="70"/>
    </row>
    <row r="119" spans="1:16" x14ac:dyDescent="0.2">
      <c r="A119" s="237" t="s">
        <v>409</v>
      </c>
      <c r="B119" s="238">
        <v>22000000</v>
      </c>
      <c r="C119" s="238">
        <v>2300000</v>
      </c>
      <c r="D119" s="199"/>
      <c r="E119" s="199"/>
      <c r="F119" s="199"/>
      <c r="G119" s="199"/>
      <c r="H119" s="199"/>
      <c r="I119" s="199"/>
      <c r="J119" s="199"/>
      <c r="K119" s="199"/>
      <c r="L119" s="199"/>
      <c r="M119" s="199"/>
      <c r="N119" s="199"/>
      <c r="O119" s="199"/>
      <c r="P119" s="70"/>
    </row>
    <row r="120" spans="1:16" x14ac:dyDescent="0.2">
      <c r="A120" s="237" t="s">
        <v>412</v>
      </c>
      <c r="B120" s="238">
        <v>12500000</v>
      </c>
      <c r="C120" s="238">
        <v>1000000</v>
      </c>
      <c r="D120" s="199"/>
      <c r="E120" s="199"/>
      <c r="F120" s="199"/>
      <c r="G120" s="199"/>
      <c r="H120" s="199"/>
      <c r="I120" s="199"/>
      <c r="J120" s="199"/>
      <c r="K120" s="199"/>
      <c r="L120" s="199"/>
      <c r="M120" s="199"/>
      <c r="N120" s="199"/>
      <c r="O120" s="199"/>
      <c r="P120" s="70"/>
    </row>
    <row r="121" spans="1:16" x14ac:dyDescent="0.2">
      <c r="A121" s="237" t="s">
        <v>415</v>
      </c>
      <c r="B121" s="238">
        <v>120000000</v>
      </c>
      <c r="C121" s="238">
        <v>11500000</v>
      </c>
      <c r="D121" s="199"/>
      <c r="E121" s="199"/>
      <c r="F121" s="199"/>
      <c r="G121" s="199"/>
      <c r="H121" s="199"/>
      <c r="I121" s="199"/>
      <c r="J121" s="199"/>
      <c r="K121" s="199"/>
      <c r="L121" s="199"/>
      <c r="M121" s="199"/>
      <c r="N121" s="199"/>
      <c r="O121" s="199"/>
      <c r="P121" s="70"/>
    </row>
    <row r="122" spans="1:16" x14ac:dyDescent="0.2">
      <c r="A122" s="237" t="s">
        <v>418</v>
      </c>
      <c r="B122" s="238">
        <v>90000000</v>
      </c>
      <c r="C122" s="238">
        <v>7500000</v>
      </c>
      <c r="D122" s="199"/>
      <c r="E122" s="199"/>
      <c r="F122" s="199"/>
      <c r="G122" s="199"/>
      <c r="H122" s="199"/>
      <c r="I122" s="199"/>
      <c r="J122" s="199"/>
      <c r="K122" s="199"/>
      <c r="L122" s="199"/>
      <c r="M122" s="199"/>
      <c r="N122" s="199"/>
      <c r="O122" s="199"/>
      <c r="P122" s="70"/>
    </row>
    <row r="123" spans="1:16" x14ac:dyDescent="0.2">
      <c r="A123" s="237" t="s">
        <v>698</v>
      </c>
      <c r="B123" s="238">
        <v>6000000</v>
      </c>
      <c r="C123" s="238">
        <v>750000</v>
      </c>
      <c r="D123" s="199"/>
      <c r="E123" s="199"/>
      <c r="F123" s="199"/>
      <c r="G123" s="199"/>
      <c r="H123" s="199"/>
      <c r="I123" s="199"/>
      <c r="J123" s="199"/>
      <c r="K123" s="199"/>
      <c r="L123" s="199"/>
      <c r="M123" s="199"/>
      <c r="N123" s="199"/>
      <c r="O123" s="199"/>
      <c r="P123" s="70"/>
    </row>
    <row r="124" spans="1:16" x14ac:dyDescent="0.2">
      <c r="A124" s="237" t="s">
        <v>421</v>
      </c>
      <c r="B124" s="238">
        <v>3000000</v>
      </c>
      <c r="C124" s="238">
        <v>0</v>
      </c>
      <c r="D124" s="199"/>
      <c r="E124" s="199"/>
      <c r="F124" s="199"/>
      <c r="G124" s="199"/>
      <c r="H124" s="199"/>
      <c r="I124" s="199"/>
      <c r="J124" s="199"/>
      <c r="K124" s="199"/>
      <c r="L124" s="199"/>
      <c r="M124" s="199"/>
      <c r="N124" s="199"/>
      <c r="O124" s="199"/>
      <c r="P124" s="70"/>
    </row>
    <row r="125" spans="1:16" x14ac:dyDescent="0.2">
      <c r="A125" s="237" t="s">
        <v>699</v>
      </c>
      <c r="B125" s="238">
        <v>8750000</v>
      </c>
      <c r="C125" s="238">
        <v>1000000</v>
      </c>
      <c r="D125" s="199"/>
      <c r="E125" s="199"/>
      <c r="F125" s="199"/>
      <c r="G125" s="199"/>
      <c r="H125" s="199"/>
      <c r="I125" s="199"/>
      <c r="J125" s="199"/>
      <c r="K125" s="199"/>
      <c r="L125" s="199"/>
      <c r="M125" s="199"/>
      <c r="N125" s="199"/>
      <c r="O125" s="199"/>
      <c r="P125" s="70"/>
    </row>
    <row r="126" spans="1:16" x14ac:dyDescent="0.2">
      <c r="A126" s="237" t="s">
        <v>700</v>
      </c>
      <c r="B126" s="238">
        <v>0</v>
      </c>
      <c r="C126" s="238">
        <v>0</v>
      </c>
      <c r="D126" s="199"/>
      <c r="E126" s="199"/>
      <c r="F126" s="199"/>
      <c r="G126" s="199"/>
      <c r="H126" s="199"/>
      <c r="I126" s="199"/>
      <c r="J126" s="199"/>
      <c r="K126" s="199"/>
      <c r="L126" s="199"/>
      <c r="M126" s="199"/>
      <c r="N126" s="199"/>
      <c r="O126" s="199"/>
      <c r="P126" s="70"/>
    </row>
    <row r="127" spans="1:16" x14ac:dyDescent="0.2">
      <c r="A127" s="199"/>
      <c r="B127" s="239">
        <f>SUM(B114:B126)</f>
        <v>363150000</v>
      </c>
      <c r="C127" s="239">
        <f>SUM(C114:C126)</f>
        <v>30750000</v>
      </c>
      <c r="D127" s="199"/>
      <c r="E127" s="199"/>
      <c r="F127" s="199"/>
      <c r="G127" s="199"/>
      <c r="H127" s="199"/>
      <c r="I127" s="199"/>
      <c r="J127" s="199"/>
      <c r="K127" s="199"/>
      <c r="L127" s="199"/>
      <c r="M127" s="199"/>
      <c r="N127" s="199"/>
      <c r="O127" s="199"/>
      <c r="P127" s="70"/>
    </row>
    <row r="128" spans="1:16" x14ac:dyDescent="0.2">
      <c r="A128" s="199"/>
      <c r="B128" s="145"/>
      <c r="C128" s="145"/>
      <c r="D128" s="145"/>
      <c r="E128" s="145"/>
      <c r="F128" s="145"/>
      <c r="G128" s="145"/>
      <c r="H128" s="145"/>
      <c r="I128" s="145"/>
      <c r="J128" s="145"/>
      <c r="K128" s="145"/>
      <c r="L128" s="145"/>
      <c r="M128" s="145"/>
      <c r="N128" s="145"/>
      <c r="O128" s="145"/>
      <c r="P128" s="70"/>
    </row>
    <row r="129" spans="1:16" ht="15.75" customHeight="1" x14ac:dyDescent="0.2">
      <c r="A129" s="225" t="s">
        <v>737</v>
      </c>
      <c r="B129" s="145"/>
      <c r="C129" s="145"/>
      <c r="D129" s="145"/>
      <c r="E129" s="145"/>
      <c r="F129" s="145"/>
      <c r="G129" s="145"/>
      <c r="H129" s="145"/>
      <c r="I129" s="145"/>
      <c r="J129" s="145"/>
      <c r="K129" s="145"/>
      <c r="L129" s="145"/>
      <c r="M129" s="145"/>
      <c r="N129" s="145"/>
      <c r="O129" s="145"/>
      <c r="P129" s="69"/>
    </row>
    <row r="130" spans="1:16" ht="15.75" customHeight="1" x14ac:dyDescent="0.2">
      <c r="A130" s="145" t="s">
        <v>690</v>
      </c>
      <c r="B130" s="400" t="s">
        <v>738</v>
      </c>
      <c r="C130" s="400"/>
      <c r="D130" s="400"/>
      <c r="E130" s="400"/>
      <c r="F130" s="400"/>
      <c r="G130" s="400"/>
      <c r="H130" s="400"/>
      <c r="I130" s="400"/>
      <c r="J130" s="400"/>
      <c r="K130" s="400"/>
      <c r="L130" s="400"/>
      <c r="M130" s="400"/>
      <c r="N130" s="400"/>
      <c r="O130" s="400"/>
      <c r="P130" s="69"/>
    </row>
    <row r="131" spans="1:16" ht="15.75" customHeight="1" x14ac:dyDescent="0.2">
      <c r="A131" s="145"/>
      <c r="B131" s="400"/>
      <c r="C131" s="400"/>
      <c r="D131" s="400"/>
      <c r="E131" s="400"/>
      <c r="F131" s="400"/>
      <c r="G131" s="400"/>
      <c r="H131" s="400"/>
      <c r="I131" s="400"/>
      <c r="J131" s="400"/>
      <c r="K131" s="400"/>
      <c r="L131" s="400"/>
      <c r="M131" s="400"/>
      <c r="N131" s="400"/>
      <c r="O131" s="400"/>
      <c r="P131" s="69"/>
    </row>
    <row r="132" spans="1:16" ht="30" x14ac:dyDescent="0.2">
      <c r="A132" s="233" t="s">
        <v>121</v>
      </c>
      <c r="B132" s="233" t="s">
        <v>739</v>
      </c>
      <c r="C132" s="233" t="s">
        <v>735</v>
      </c>
      <c r="D132" s="233" t="s">
        <v>736</v>
      </c>
      <c r="E132" s="234"/>
      <c r="F132" s="234"/>
      <c r="G132" s="234"/>
      <c r="H132" s="234"/>
      <c r="I132" s="234"/>
      <c r="J132" s="234"/>
      <c r="K132" s="234"/>
      <c r="L132" s="234"/>
      <c r="M132" s="234"/>
      <c r="N132" s="234"/>
      <c r="O132" s="234"/>
      <c r="P132" s="69"/>
    </row>
    <row r="133" spans="1:16" ht="31.5" customHeight="1" x14ac:dyDescent="0.2">
      <c r="A133" s="237" t="s">
        <v>695</v>
      </c>
      <c r="B133" s="236" t="s">
        <v>740</v>
      </c>
      <c r="C133" s="236">
        <f>B$114*$C49</f>
        <v>0</v>
      </c>
      <c r="D133" s="236">
        <f t="shared" ref="D133:D134" si="13">C$114*$C49</f>
        <v>0</v>
      </c>
      <c r="E133" s="234"/>
      <c r="F133" s="234"/>
      <c r="G133" s="234"/>
      <c r="H133" s="234"/>
      <c r="I133" s="234"/>
      <c r="J133" s="234"/>
      <c r="K133" s="234"/>
      <c r="L133" s="234"/>
      <c r="M133" s="234"/>
      <c r="N133" s="234"/>
      <c r="O133" s="234"/>
      <c r="P133" s="70"/>
    </row>
    <row r="134" spans="1:16" ht="30" customHeight="1" x14ac:dyDescent="0.2">
      <c r="A134" s="237" t="s">
        <v>695</v>
      </c>
      <c r="B134" s="236" t="s">
        <v>741</v>
      </c>
      <c r="C134" s="236">
        <f>B$114*$C50</f>
        <v>0</v>
      </c>
      <c r="D134" s="236">
        <f t="shared" si="13"/>
        <v>0</v>
      </c>
      <c r="E134" s="234"/>
      <c r="F134" s="234"/>
      <c r="G134" s="234"/>
      <c r="H134" s="234"/>
      <c r="I134" s="234"/>
      <c r="J134" s="234"/>
      <c r="K134" s="234"/>
      <c r="L134" s="234"/>
      <c r="M134" s="234"/>
      <c r="N134" s="234"/>
      <c r="O134" s="234"/>
      <c r="P134" s="70"/>
    </row>
    <row r="135" spans="1:16" ht="30" customHeight="1" x14ac:dyDescent="0.2">
      <c r="A135" s="237" t="s">
        <v>403</v>
      </c>
      <c r="B135" s="236" t="s">
        <v>740</v>
      </c>
      <c r="C135" s="236">
        <f>B$115*$D49</f>
        <v>2760416.666666667</v>
      </c>
      <c r="D135" s="236">
        <f t="shared" ref="D135:D136" si="14">C$115*$D49</f>
        <v>358854.16666666669</v>
      </c>
      <c r="E135" s="234"/>
      <c r="F135" s="234"/>
      <c r="G135" s="234"/>
      <c r="H135" s="234"/>
      <c r="I135" s="234"/>
      <c r="J135" s="234"/>
      <c r="K135" s="234"/>
      <c r="L135" s="234"/>
      <c r="M135" s="234"/>
      <c r="N135" s="234"/>
      <c r="O135" s="234"/>
      <c r="P135" s="70"/>
    </row>
    <row r="136" spans="1:16" ht="30" customHeight="1" x14ac:dyDescent="0.2">
      <c r="A136" s="237" t="s">
        <v>403</v>
      </c>
      <c r="B136" s="236" t="s">
        <v>741</v>
      </c>
      <c r="C136" s="236">
        <f>B$115*$D50</f>
        <v>2239583.3333333335</v>
      </c>
      <c r="D136" s="236">
        <f t="shared" si="14"/>
        <v>291145.83333333337</v>
      </c>
      <c r="E136" s="234"/>
      <c r="F136" s="234"/>
      <c r="G136" s="234"/>
      <c r="H136" s="234"/>
      <c r="I136" s="234"/>
      <c r="J136" s="234"/>
      <c r="K136" s="234"/>
      <c r="L136" s="234"/>
      <c r="M136" s="234"/>
      <c r="N136" s="234"/>
      <c r="O136" s="234"/>
      <c r="P136" s="70"/>
    </row>
    <row r="137" spans="1:16" ht="30.75" customHeight="1" x14ac:dyDescent="0.2">
      <c r="A137" s="237" t="s">
        <v>696</v>
      </c>
      <c r="B137" s="236" t="s">
        <v>740</v>
      </c>
      <c r="C137" s="236">
        <f>B$116*$E49</f>
        <v>496875.00000000006</v>
      </c>
      <c r="D137" s="236">
        <f t="shared" ref="D137:D138" si="15">C$116*$E49</f>
        <v>55208.333333333336</v>
      </c>
      <c r="E137" s="234"/>
      <c r="F137" s="234"/>
      <c r="G137" s="234"/>
      <c r="H137" s="145"/>
      <c r="I137" s="145"/>
      <c r="J137" s="145"/>
      <c r="K137" s="145"/>
      <c r="L137" s="145"/>
      <c r="M137" s="145"/>
      <c r="N137" s="145"/>
      <c r="O137" s="145"/>
      <c r="P137" s="70"/>
    </row>
    <row r="138" spans="1:16" ht="30.75" customHeight="1" x14ac:dyDescent="0.2">
      <c r="A138" s="237" t="s">
        <v>696</v>
      </c>
      <c r="B138" s="236" t="s">
        <v>741</v>
      </c>
      <c r="C138" s="236">
        <f>B$116*$E50</f>
        <v>403125</v>
      </c>
      <c r="D138" s="236">
        <f t="shared" si="15"/>
        <v>44791.666666666672</v>
      </c>
      <c r="E138" s="234"/>
      <c r="F138" s="234"/>
      <c r="G138" s="234"/>
      <c r="H138" s="145"/>
      <c r="I138" s="145"/>
      <c r="J138" s="145"/>
      <c r="K138" s="145"/>
      <c r="L138" s="145"/>
      <c r="M138" s="145"/>
      <c r="N138" s="145"/>
      <c r="O138" s="145"/>
      <c r="P138" s="70"/>
    </row>
    <row r="139" spans="1:16" ht="30" customHeight="1" x14ac:dyDescent="0.2">
      <c r="A139" s="237" t="s">
        <v>697</v>
      </c>
      <c r="B139" s="236" t="s">
        <v>740</v>
      </c>
      <c r="C139" s="238">
        <f>B$117*$F49</f>
        <v>30947368.421052635</v>
      </c>
      <c r="D139" s="238">
        <f t="shared" ref="D139:D140" si="16">C$117*$F49</f>
        <v>1650526.3157894739</v>
      </c>
      <c r="E139" s="239"/>
      <c r="F139" s="239"/>
      <c r="G139" s="239"/>
      <c r="H139" s="199"/>
      <c r="I139" s="199"/>
      <c r="J139" s="199"/>
      <c r="K139" s="199"/>
      <c r="L139" s="199"/>
      <c r="M139" s="199"/>
      <c r="N139" s="199"/>
      <c r="O139" s="199"/>
      <c r="P139" s="70"/>
    </row>
    <row r="140" spans="1:16" ht="30" customHeight="1" x14ac:dyDescent="0.2">
      <c r="A140" s="237" t="s">
        <v>697</v>
      </c>
      <c r="B140" s="236" t="s">
        <v>741</v>
      </c>
      <c r="C140" s="238">
        <f>B$117*$F50</f>
        <v>29052631.578947369</v>
      </c>
      <c r="D140" s="238">
        <f t="shared" si="16"/>
        <v>1549473.6842105263</v>
      </c>
      <c r="E140" s="239"/>
      <c r="F140" s="239"/>
      <c r="G140" s="239"/>
      <c r="H140" s="199"/>
      <c r="I140" s="199"/>
      <c r="J140" s="199"/>
      <c r="K140" s="199"/>
      <c r="L140" s="199"/>
      <c r="M140" s="199"/>
      <c r="N140" s="199"/>
      <c r="O140" s="199"/>
      <c r="P140" s="70"/>
    </row>
    <row r="141" spans="1:16" ht="30" customHeight="1" x14ac:dyDescent="0.2">
      <c r="A141" s="237" t="s">
        <v>406</v>
      </c>
      <c r="B141" s="236" t="s">
        <v>740</v>
      </c>
      <c r="C141" s="238">
        <f>B$118*$G49</f>
        <v>27999999.999999996</v>
      </c>
      <c r="D141" s="238">
        <f t="shared" ref="D141:D142" si="17">C$118*$G49</f>
        <v>2200000</v>
      </c>
      <c r="E141" s="199"/>
      <c r="F141" s="199"/>
      <c r="G141" s="199"/>
      <c r="H141" s="199"/>
      <c r="I141" s="199"/>
      <c r="J141" s="199"/>
      <c r="K141" s="199"/>
      <c r="L141" s="199"/>
      <c r="M141" s="199"/>
      <c r="N141" s="199"/>
      <c r="O141" s="199"/>
      <c r="P141" s="70"/>
    </row>
    <row r="142" spans="1:16" ht="31.5" customHeight="1" x14ac:dyDescent="0.2">
      <c r="A142" s="237" t="s">
        <v>406</v>
      </c>
      <c r="B142" s="236" t="s">
        <v>741</v>
      </c>
      <c r="C142" s="238">
        <f>B$118*$G50</f>
        <v>6999999.9999999991</v>
      </c>
      <c r="D142" s="238">
        <f t="shared" si="17"/>
        <v>550000</v>
      </c>
      <c r="E142" s="199"/>
      <c r="F142" s="199"/>
      <c r="G142" s="199"/>
      <c r="H142" s="199"/>
      <c r="I142" s="199"/>
      <c r="J142" s="199"/>
      <c r="K142" s="199"/>
      <c r="L142" s="199"/>
      <c r="M142" s="199"/>
      <c r="N142" s="199"/>
      <c r="O142" s="199"/>
      <c r="P142" s="70"/>
    </row>
    <row r="143" spans="1:16" ht="30.75" customHeight="1" x14ac:dyDescent="0.2">
      <c r="A143" s="237" t="s">
        <v>409</v>
      </c>
      <c r="B143" s="236" t="s">
        <v>740</v>
      </c>
      <c r="C143" s="238">
        <f>B$119*$H49</f>
        <v>17734693.877551019</v>
      </c>
      <c r="D143" s="238">
        <f t="shared" ref="D143:D144" si="18">C$119*$H49</f>
        <v>1854081.6326530613</v>
      </c>
      <c r="E143" s="199"/>
      <c r="F143" s="199"/>
      <c r="G143" s="199"/>
      <c r="H143" s="199"/>
      <c r="I143" s="199"/>
      <c r="J143" s="199"/>
      <c r="K143" s="199"/>
      <c r="L143" s="199"/>
      <c r="M143" s="199"/>
      <c r="N143" s="199"/>
      <c r="O143" s="199"/>
      <c r="P143" s="70"/>
    </row>
    <row r="144" spans="1:16" ht="29.25" customHeight="1" x14ac:dyDescent="0.2">
      <c r="A144" s="237" t="s">
        <v>409</v>
      </c>
      <c r="B144" s="236" t="s">
        <v>741</v>
      </c>
      <c r="C144" s="238">
        <f>B$119*$H50</f>
        <v>4265306.1224489799</v>
      </c>
      <c r="D144" s="238">
        <f t="shared" si="18"/>
        <v>445918.36734693876</v>
      </c>
      <c r="E144" s="199"/>
      <c r="F144" s="199"/>
      <c r="G144" s="199"/>
      <c r="H144" s="199"/>
      <c r="I144" s="199"/>
      <c r="J144" s="199"/>
      <c r="K144" s="199"/>
      <c r="L144" s="199"/>
      <c r="M144" s="199"/>
      <c r="N144" s="199"/>
      <c r="O144" s="199"/>
      <c r="P144" s="70"/>
    </row>
    <row r="145" spans="1:16" ht="30" customHeight="1" x14ac:dyDescent="0.2">
      <c r="A145" s="237" t="s">
        <v>412</v>
      </c>
      <c r="B145" s="236" t="s">
        <v>740</v>
      </c>
      <c r="C145" s="238">
        <f>B$120*$I49</f>
        <v>7070707.0707070716</v>
      </c>
      <c r="D145" s="238">
        <f t="shared" ref="D145:D146" si="19">C$120*$I49</f>
        <v>565656.56565656571</v>
      </c>
      <c r="E145" s="199"/>
      <c r="F145" s="199"/>
      <c r="G145" s="199"/>
      <c r="H145" s="199"/>
      <c r="I145" s="199"/>
      <c r="J145" s="199"/>
      <c r="K145" s="199"/>
      <c r="L145" s="199"/>
      <c r="M145" s="199"/>
      <c r="N145" s="199"/>
      <c r="O145" s="199"/>
      <c r="P145" s="70"/>
    </row>
    <row r="146" spans="1:16" ht="30.75" customHeight="1" x14ac:dyDescent="0.2">
      <c r="A146" s="237" t="s">
        <v>412</v>
      </c>
      <c r="B146" s="236" t="s">
        <v>741</v>
      </c>
      <c r="C146" s="238">
        <f>B$120*$I50</f>
        <v>5429292.9292929294</v>
      </c>
      <c r="D146" s="238">
        <f t="shared" si="19"/>
        <v>434343.43434343435</v>
      </c>
      <c r="E146" s="199"/>
      <c r="F146" s="199"/>
      <c r="G146" s="199"/>
      <c r="H146" s="199"/>
      <c r="I146" s="199"/>
      <c r="J146" s="199"/>
      <c r="K146" s="199"/>
      <c r="L146" s="199"/>
      <c r="M146" s="199"/>
      <c r="N146" s="199"/>
      <c r="O146" s="199"/>
      <c r="P146" s="70"/>
    </row>
    <row r="147" spans="1:16" ht="30" customHeight="1" x14ac:dyDescent="0.2">
      <c r="A147" s="237" t="s">
        <v>415</v>
      </c>
      <c r="B147" s="236" t="s">
        <v>740</v>
      </c>
      <c r="C147" s="238">
        <f>B$121*$J49</f>
        <v>87920792.079207912</v>
      </c>
      <c r="D147" s="238">
        <f t="shared" ref="D147:D148" si="20">C$121*$J49</f>
        <v>8425742.574257426</v>
      </c>
      <c r="E147" s="199"/>
      <c r="F147" s="199"/>
      <c r="G147" s="199"/>
      <c r="H147" s="199"/>
      <c r="I147" s="199"/>
      <c r="J147" s="199"/>
      <c r="K147" s="199"/>
      <c r="L147" s="199"/>
      <c r="M147" s="199"/>
      <c r="N147" s="199"/>
      <c r="O147" s="199"/>
      <c r="P147" s="70"/>
    </row>
    <row r="148" spans="1:16" ht="30.75" customHeight="1" x14ac:dyDescent="0.2">
      <c r="A148" s="237" t="s">
        <v>415</v>
      </c>
      <c r="B148" s="236" t="s">
        <v>741</v>
      </c>
      <c r="C148" s="238">
        <f>B$121*$J50</f>
        <v>32079207.920792073</v>
      </c>
      <c r="D148" s="238">
        <f t="shared" si="20"/>
        <v>3074257.4257425736</v>
      </c>
      <c r="E148" s="199"/>
      <c r="F148" s="199"/>
      <c r="G148" s="199"/>
      <c r="H148" s="199"/>
      <c r="I148" s="199"/>
      <c r="J148" s="199"/>
      <c r="K148" s="199"/>
      <c r="L148" s="199"/>
      <c r="M148" s="199"/>
      <c r="N148" s="199"/>
      <c r="O148" s="199"/>
      <c r="P148" s="70"/>
    </row>
    <row r="149" spans="1:16" ht="29.25" customHeight="1" x14ac:dyDescent="0.2">
      <c r="A149" s="237" t="s">
        <v>418</v>
      </c>
      <c r="B149" s="236" t="s">
        <v>740</v>
      </c>
      <c r="C149" s="238">
        <f>B$122*$K49</f>
        <v>12857142.857142856</v>
      </c>
      <c r="D149" s="238">
        <f t="shared" ref="D149:D150" si="21">C$122*$K49</f>
        <v>1071428.5714285714</v>
      </c>
      <c r="E149" s="199"/>
      <c r="F149" s="199"/>
      <c r="G149" s="199"/>
      <c r="H149" s="199"/>
      <c r="I149" s="199"/>
      <c r="J149" s="199"/>
      <c r="K149" s="199"/>
      <c r="L149" s="199"/>
      <c r="M149" s="199"/>
      <c r="N149" s="199"/>
      <c r="O149" s="199"/>
      <c r="P149" s="70"/>
    </row>
    <row r="150" spans="1:16" ht="30.75" customHeight="1" x14ac:dyDescent="0.2">
      <c r="A150" s="237" t="s">
        <v>418</v>
      </c>
      <c r="B150" s="236" t="s">
        <v>741</v>
      </c>
      <c r="C150" s="238">
        <f>B$122*$K50</f>
        <v>77142857.142857134</v>
      </c>
      <c r="D150" s="238">
        <f t="shared" si="21"/>
        <v>6428571.4285714282</v>
      </c>
      <c r="E150" s="199"/>
      <c r="F150" s="199"/>
      <c r="G150" s="199"/>
      <c r="H150" s="199"/>
      <c r="I150" s="199"/>
      <c r="J150" s="199"/>
      <c r="K150" s="199"/>
      <c r="L150" s="199"/>
      <c r="M150" s="199"/>
      <c r="N150" s="199"/>
      <c r="O150" s="199"/>
      <c r="P150" s="70"/>
    </row>
    <row r="151" spans="1:16" ht="30" customHeight="1" x14ac:dyDescent="0.2">
      <c r="A151" s="237" t="s">
        <v>698</v>
      </c>
      <c r="B151" s="236" t="s">
        <v>740</v>
      </c>
      <c r="C151" s="238">
        <f>B$123*$L49</f>
        <v>1676470.5882352942</v>
      </c>
      <c r="D151" s="238">
        <f t="shared" ref="D151:D152" si="22">C$123*$L49</f>
        <v>209558.82352941178</v>
      </c>
      <c r="E151" s="199"/>
      <c r="F151" s="199"/>
      <c r="G151" s="199"/>
      <c r="H151" s="199"/>
      <c r="I151" s="199"/>
      <c r="J151" s="199"/>
      <c r="K151" s="199"/>
      <c r="L151" s="199"/>
      <c r="M151" s="199"/>
      <c r="N151" s="199"/>
      <c r="O151" s="199"/>
      <c r="P151" s="70"/>
    </row>
    <row r="152" spans="1:16" ht="29.25" customHeight="1" x14ac:dyDescent="0.2">
      <c r="A152" s="237" t="s">
        <v>698</v>
      </c>
      <c r="B152" s="236" t="s">
        <v>741</v>
      </c>
      <c r="C152" s="238">
        <f>B$123*$L50</f>
        <v>4323529.4117647065</v>
      </c>
      <c r="D152" s="238">
        <f t="shared" si="22"/>
        <v>540441.17647058831</v>
      </c>
      <c r="E152" s="199"/>
      <c r="F152" s="199"/>
      <c r="G152" s="199"/>
      <c r="H152" s="199"/>
      <c r="I152" s="199"/>
      <c r="J152" s="199"/>
      <c r="K152" s="199"/>
      <c r="L152" s="199"/>
      <c r="M152" s="199"/>
      <c r="N152" s="199"/>
      <c r="O152" s="199"/>
      <c r="P152" s="70"/>
    </row>
    <row r="153" spans="1:16" ht="29.25" customHeight="1" x14ac:dyDescent="0.2">
      <c r="A153" s="237" t="s">
        <v>421</v>
      </c>
      <c r="B153" s="236" t="s">
        <v>740</v>
      </c>
      <c r="C153" s="238">
        <f>B$124*$M49</f>
        <v>758241.75824175822</v>
      </c>
      <c r="D153" s="238">
        <f t="shared" ref="D153:D154" si="23">C$124*$M49</f>
        <v>0</v>
      </c>
      <c r="E153" s="199"/>
      <c r="F153" s="199"/>
      <c r="G153" s="199"/>
      <c r="H153" s="199"/>
      <c r="I153" s="199"/>
      <c r="J153" s="199"/>
      <c r="K153" s="199"/>
      <c r="L153" s="199"/>
      <c r="M153" s="199"/>
      <c r="N153" s="199"/>
      <c r="O153" s="199"/>
      <c r="P153" s="70"/>
    </row>
    <row r="154" spans="1:16" ht="30" customHeight="1" x14ac:dyDescent="0.2">
      <c r="A154" s="237" t="s">
        <v>421</v>
      </c>
      <c r="B154" s="236" t="s">
        <v>741</v>
      </c>
      <c r="C154" s="238">
        <f>B$124*$M50</f>
        <v>2241758.2417582418</v>
      </c>
      <c r="D154" s="238">
        <f t="shared" si="23"/>
        <v>0</v>
      </c>
      <c r="E154" s="199"/>
      <c r="F154" s="199"/>
      <c r="G154" s="199"/>
      <c r="H154" s="199"/>
      <c r="I154" s="199"/>
      <c r="J154" s="199"/>
      <c r="K154" s="199"/>
      <c r="L154" s="199"/>
      <c r="M154" s="199"/>
      <c r="N154" s="199"/>
      <c r="O154" s="199"/>
      <c r="P154" s="70"/>
    </row>
    <row r="155" spans="1:16" ht="30" customHeight="1" x14ac:dyDescent="0.2">
      <c r="A155" s="237" t="s">
        <v>699</v>
      </c>
      <c r="B155" s="236" t="s">
        <v>740</v>
      </c>
      <c r="C155" s="238">
        <f>B$125*$N49</f>
        <v>5205696.2025316451</v>
      </c>
      <c r="D155" s="238">
        <f t="shared" ref="D155:D156" si="24">C$125*$N49</f>
        <v>594936.70886075939</v>
      </c>
      <c r="E155" s="199"/>
      <c r="F155" s="199"/>
      <c r="G155" s="199"/>
      <c r="H155" s="199"/>
      <c r="I155" s="199"/>
      <c r="J155" s="199"/>
      <c r="K155" s="199"/>
      <c r="L155" s="199"/>
      <c r="M155" s="199"/>
      <c r="N155" s="199"/>
      <c r="O155" s="199"/>
      <c r="P155" s="70"/>
    </row>
    <row r="156" spans="1:16" ht="30" customHeight="1" x14ac:dyDescent="0.2">
      <c r="A156" s="237" t="s">
        <v>699</v>
      </c>
      <c r="B156" s="236" t="s">
        <v>741</v>
      </c>
      <c r="C156" s="238">
        <f>B$125*$N50</f>
        <v>3544303.7974683545</v>
      </c>
      <c r="D156" s="238">
        <f t="shared" si="24"/>
        <v>405063.29113924049</v>
      </c>
      <c r="E156" s="199"/>
      <c r="F156" s="199"/>
      <c r="G156" s="199"/>
      <c r="H156" s="199"/>
      <c r="I156" s="199"/>
      <c r="J156" s="199"/>
      <c r="K156" s="199"/>
      <c r="L156" s="199"/>
      <c r="M156" s="199"/>
      <c r="N156" s="199"/>
      <c r="O156" s="199"/>
      <c r="P156" s="70"/>
    </row>
    <row r="157" spans="1:16" ht="29.25" customHeight="1" x14ac:dyDescent="0.2">
      <c r="A157" s="237" t="s">
        <v>700</v>
      </c>
      <c r="B157" s="236" t="s">
        <v>740</v>
      </c>
      <c r="C157" s="238">
        <f>B$126*$O49</f>
        <v>0</v>
      </c>
      <c r="D157" s="238">
        <f t="shared" ref="D157:D158" si="25">C$126*$O49</f>
        <v>0</v>
      </c>
      <c r="E157" s="199"/>
      <c r="F157" s="199"/>
      <c r="G157" s="199"/>
      <c r="H157" s="199"/>
      <c r="I157" s="199"/>
      <c r="J157" s="199"/>
      <c r="K157" s="199"/>
      <c r="L157" s="199"/>
      <c r="M157" s="199"/>
      <c r="N157" s="199"/>
      <c r="O157" s="199"/>
      <c r="P157" s="70"/>
    </row>
    <row r="158" spans="1:16" ht="30.75" customHeight="1" x14ac:dyDescent="0.2">
      <c r="A158" s="237" t="s">
        <v>700</v>
      </c>
      <c r="B158" s="236" t="s">
        <v>741</v>
      </c>
      <c r="C158" s="238">
        <f>B$126*$O50</f>
        <v>0</v>
      </c>
      <c r="D158" s="238">
        <f t="shared" si="25"/>
        <v>0</v>
      </c>
      <c r="E158" s="199"/>
      <c r="F158" s="199"/>
      <c r="G158" s="199"/>
      <c r="H158" s="199"/>
      <c r="I158" s="199"/>
      <c r="J158" s="199"/>
      <c r="K158" s="199"/>
      <c r="L158" s="199"/>
      <c r="M158" s="199"/>
      <c r="N158" s="199"/>
      <c r="O158" s="199"/>
      <c r="P158" s="70"/>
    </row>
    <row r="159" spans="1:16" x14ac:dyDescent="0.2">
      <c r="A159" s="145"/>
      <c r="B159" s="145"/>
      <c r="C159" s="234">
        <f>SUM(C133:C158)</f>
        <v>363150000</v>
      </c>
      <c r="D159" s="234">
        <f>SUM(D133:D158)</f>
        <v>30750000</v>
      </c>
      <c r="E159" s="145"/>
      <c r="F159" s="145"/>
      <c r="G159" s="145"/>
      <c r="H159" s="145"/>
      <c r="I159" s="145"/>
      <c r="J159" s="145"/>
      <c r="K159" s="145"/>
      <c r="L159" s="145"/>
      <c r="M159" s="145"/>
      <c r="N159" s="145"/>
      <c r="O159" s="145"/>
      <c r="P159" s="70"/>
    </row>
    <row r="160" spans="1:16" x14ac:dyDescent="0.2">
      <c r="A160" s="145"/>
      <c r="B160" s="145"/>
      <c r="C160" s="145"/>
      <c r="D160" s="145"/>
      <c r="E160" s="145"/>
      <c r="F160" s="145"/>
      <c r="G160" s="145"/>
      <c r="H160" s="145"/>
      <c r="I160" s="145"/>
      <c r="J160" s="145"/>
      <c r="K160" s="145"/>
      <c r="L160" s="145"/>
      <c r="M160" s="145"/>
      <c r="N160" s="145"/>
      <c r="O160" s="145"/>
      <c r="P160" s="70"/>
    </row>
    <row r="161" spans="1:16" ht="15.75" customHeight="1" x14ac:dyDescent="0.2">
      <c r="A161" s="225" t="s">
        <v>742</v>
      </c>
      <c r="B161" s="145"/>
      <c r="C161" s="145"/>
      <c r="D161" s="145"/>
      <c r="E161" s="145"/>
      <c r="F161" s="145"/>
      <c r="G161" s="145"/>
      <c r="H161" s="145"/>
      <c r="I161" s="145"/>
      <c r="J161" s="145"/>
      <c r="K161" s="145"/>
      <c r="L161" s="145"/>
      <c r="M161" s="145"/>
      <c r="N161" s="145"/>
      <c r="O161" s="145"/>
      <c r="P161" s="69"/>
    </row>
    <row r="162" spans="1:16" ht="15.75" customHeight="1" x14ac:dyDescent="0.2">
      <c r="A162" s="145" t="s">
        <v>690</v>
      </c>
      <c r="B162" s="400" t="s">
        <v>738</v>
      </c>
      <c r="C162" s="400"/>
      <c r="D162" s="400"/>
      <c r="E162" s="400"/>
      <c r="F162" s="400"/>
      <c r="G162" s="400"/>
      <c r="H162" s="400"/>
      <c r="I162" s="400"/>
      <c r="J162" s="400"/>
      <c r="K162" s="400"/>
      <c r="L162" s="400"/>
      <c r="M162" s="400"/>
      <c r="N162" s="400"/>
      <c r="O162" s="400"/>
      <c r="P162" s="69"/>
    </row>
    <row r="163" spans="1:16" ht="15.75" customHeight="1" x14ac:dyDescent="0.2">
      <c r="A163" s="145"/>
      <c r="B163" s="400"/>
      <c r="C163" s="400"/>
      <c r="D163" s="400"/>
      <c r="E163" s="400"/>
      <c r="F163" s="400"/>
      <c r="G163" s="400"/>
      <c r="H163" s="400"/>
      <c r="I163" s="400"/>
      <c r="J163" s="400"/>
      <c r="K163" s="400"/>
      <c r="L163" s="400"/>
      <c r="M163" s="400"/>
      <c r="N163" s="400"/>
      <c r="O163" s="400"/>
      <c r="P163" s="69"/>
    </row>
    <row r="164" spans="1:16" ht="30" x14ac:dyDescent="0.2">
      <c r="A164" s="233" t="s">
        <v>121</v>
      </c>
      <c r="B164" s="233" t="s">
        <v>743</v>
      </c>
      <c r="C164" s="233" t="s">
        <v>735</v>
      </c>
      <c r="D164" s="233" t="s">
        <v>736</v>
      </c>
      <c r="E164" s="234"/>
      <c r="F164" s="234"/>
      <c r="G164" s="234"/>
      <c r="H164" s="234"/>
      <c r="I164" s="234"/>
      <c r="J164" s="234"/>
      <c r="K164" s="234"/>
      <c r="L164" s="234"/>
      <c r="M164" s="234"/>
      <c r="N164" s="234"/>
      <c r="O164" s="234"/>
      <c r="P164" s="69"/>
    </row>
    <row r="165" spans="1:16" ht="28.5" x14ac:dyDescent="0.2">
      <c r="A165" s="235" t="s">
        <v>695</v>
      </c>
      <c r="B165" s="236" t="s">
        <v>740</v>
      </c>
      <c r="C165" s="236">
        <f>B$114*$C94</f>
        <v>0</v>
      </c>
      <c r="D165" s="236">
        <f t="shared" ref="D165:D166" si="26">C$114*$C94</f>
        <v>0</v>
      </c>
      <c r="E165" s="234"/>
      <c r="F165" s="234"/>
      <c r="G165" s="234"/>
      <c r="H165" s="234"/>
      <c r="I165" s="234"/>
      <c r="J165" s="234"/>
      <c r="K165" s="234"/>
      <c r="L165" s="234"/>
      <c r="M165" s="234"/>
      <c r="N165" s="234"/>
      <c r="O165" s="234"/>
      <c r="P165" s="70"/>
    </row>
    <row r="166" spans="1:16" ht="42.75" x14ac:dyDescent="0.2">
      <c r="A166" s="235" t="s">
        <v>695</v>
      </c>
      <c r="B166" s="236" t="s">
        <v>741</v>
      </c>
      <c r="C166" s="236">
        <f>B$114*$C95</f>
        <v>0</v>
      </c>
      <c r="D166" s="236">
        <f t="shared" si="26"/>
        <v>0</v>
      </c>
      <c r="E166" s="234"/>
      <c r="F166" s="234"/>
      <c r="G166" s="234"/>
      <c r="H166" s="234"/>
      <c r="I166" s="234"/>
      <c r="J166" s="234"/>
      <c r="K166" s="234"/>
      <c r="L166" s="234"/>
      <c r="M166" s="234"/>
      <c r="N166" s="234"/>
      <c r="O166" s="234"/>
      <c r="P166" s="70"/>
    </row>
    <row r="167" spans="1:16" ht="28.5" x14ac:dyDescent="0.2">
      <c r="A167" s="235" t="s">
        <v>403</v>
      </c>
      <c r="B167" s="236" t="s">
        <v>740</v>
      </c>
      <c r="C167" s="236">
        <f>B$115*$D94</f>
        <v>1566640.0843773314</v>
      </c>
      <c r="D167" s="236">
        <f t="shared" ref="D167:D168" si="27">C$115*$D94</f>
        <v>203663.21096905309</v>
      </c>
      <c r="E167" s="234"/>
      <c r="F167" s="234"/>
      <c r="G167" s="234"/>
      <c r="H167" s="234"/>
      <c r="I167" s="234"/>
      <c r="J167" s="234"/>
      <c r="K167" s="234"/>
      <c r="L167" s="234"/>
      <c r="M167" s="234"/>
      <c r="N167" s="234"/>
      <c r="O167" s="234"/>
      <c r="P167" s="70"/>
    </row>
    <row r="168" spans="1:16" ht="42.75" x14ac:dyDescent="0.2">
      <c r="A168" s="235" t="s">
        <v>403</v>
      </c>
      <c r="B168" s="236" t="s">
        <v>741</v>
      </c>
      <c r="C168" s="236">
        <f>B$115*$D95</f>
        <v>3433359.9156226697</v>
      </c>
      <c r="D168" s="236">
        <f t="shared" si="27"/>
        <v>446336.78903094702</v>
      </c>
      <c r="E168" s="234"/>
      <c r="F168" s="234"/>
      <c r="G168" s="234"/>
      <c r="H168" s="234"/>
      <c r="I168" s="234"/>
      <c r="J168" s="234"/>
      <c r="K168" s="234"/>
      <c r="L168" s="234"/>
      <c r="M168" s="234"/>
      <c r="N168" s="234"/>
      <c r="O168" s="234"/>
      <c r="P168" s="70"/>
    </row>
    <row r="169" spans="1:16" ht="28.5" x14ac:dyDescent="0.2">
      <c r="A169" s="237" t="s">
        <v>696</v>
      </c>
      <c r="B169" s="236" t="s">
        <v>740</v>
      </c>
      <c r="C169" s="238">
        <f>B$116*$E94</f>
        <v>898289.83220995276</v>
      </c>
      <c r="D169" s="238">
        <f t="shared" ref="D169:D170" si="28">C$116*$E94</f>
        <v>99809.981356661418</v>
      </c>
      <c r="E169" s="239"/>
      <c r="F169" s="239"/>
      <c r="G169" s="239"/>
      <c r="H169" s="199"/>
      <c r="I169" s="199"/>
      <c r="J169" s="199"/>
      <c r="K169" s="199"/>
      <c r="L169" s="199"/>
      <c r="M169" s="199"/>
      <c r="N169" s="199"/>
      <c r="O169" s="199"/>
      <c r="P169" s="70"/>
    </row>
    <row r="170" spans="1:16" ht="42.75" x14ac:dyDescent="0.2">
      <c r="A170" s="237" t="s">
        <v>696</v>
      </c>
      <c r="B170" s="236" t="s">
        <v>741</v>
      </c>
      <c r="C170" s="238">
        <f>B$116*$E95</f>
        <v>1710.1677900473258</v>
      </c>
      <c r="D170" s="238">
        <f t="shared" si="28"/>
        <v>190.01864333859174</v>
      </c>
      <c r="E170" s="239"/>
      <c r="F170" s="239"/>
      <c r="G170" s="239"/>
      <c r="H170" s="199"/>
      <c r="I170" s="199"/>
      <c r="J170" s="199"/>
      <c r="K170" s="199"/>
      <c r="L170" s="199"/>
      <c r="M170" s="199"/>
      <c r="N170" s="199"/>
      <c r="O170" s="199"/>
      <c r="P170" s="70"/>
    </row>
    <row r="171" spans="1:16" ht="28.5" x14ac:dyDescent="0.2">
      <c r="A171" s="237" t="s">
        <v>697</v>
      </c>
      <c r="B171" s="236" t="s">
        <v>740</v>
      </c>
      <c r="C171" s="238">
        <f>B$117*$F94</f>
        <v>4877283.8301996179</v>
      </c>
      <c r="D171" s="238">
        <f t="shared" ref="D171:D172" si="29">C$117*$F94</f>
        <v>260121.80427731297</v>
      </c>
      <c r="E171" s="239"/>
      <c r="F171" s="239"/>
      <c r="G171" s="239"/>
      <c r="H171" s="199"/>
      <c r="I171" s="199"/>
      <c r="J171" s="199"/>
      <c r="K171" s="199"/>
      <c r="L171" s="199"/>
      <c r="M171" s="199"/>
      <c r="N171" s="199"/>
      <c r="O171" s="199"/>
      <c r="P171" s="70"/>
    </row>
    <row r="172" spans="1:16" ht="42.75" x14ac:dyDescent="0.2">
      <c r="A172" s="237" t="s">
        <v>697</v>
      </c>
      <c r="B172" s="236" t="s">
        <v>741</v>
      </c>
      <c r="C172" s="238">
        <f>B$117*$F95</f>
        <v>55122716.169800378</v>
      </c>
      <c r="D172" s="238">
        <f t="shared" si="29"/>
        <v>2939878.1957226871</v>
      </c>
      <c r="E172" s="239"/>
      <c r="F172" s="239"/>
      <c r="G172" s="239"/>
      <c r="H172" s="199"/>
      <c r="I172" s="199"/>
      <c r="J172" s="199"/>
      <c r="K172" s="199"/>
      <c r="L172" s="199"/>
      <c r="M172" s="199"/>
      <c r="N172" s="199"/>
      <c r="O172" s="199"/>
      <c r="P172" s="70"/>
    </row>
    <row r="173" spans="1:16" ht="28.5" x14ac:dyDescent="0.2">
      <c r="A173" s="237" t="s">
        <v>406</v>
      </c>
      <c r="B173" s="236" t="s">
        <v>740</v>
      </c>
      <c r="C173" s="238">
        <f>B$118*$G94</f>
        <v>30568286.14794606</v>
      </c>
      <c r="D173" s="238">
        <f t="shared" ref="D173:D174" si="30">C$118*$G94</f>
        <v>2401793.9116243334</v>
      </c>
      <c r="E173" s="199"/>
      <c r="F173" s="199"/>
      <c r="G173" s="199"/>
      <c r="H173" s="199"/>
      <c r="I173" s="199"/>
      <c r="J173" s="199"/>
      <c r="K173" s="199"/>
      <c r="L173" s="199"/>
      <c r="M173" s="199"/>
      <c r="N173" s="199"/>
      <c r="O173" s="199"/>
      <c r="P173" s="70"/>
    </row>
    <row r="174" spans="1:16" ht="42.75" x14ac:dyDescent="0.2">
      <c r="A174" s="237" t="s">
        <v>406</v>
      </c>
      <c r="B174" s="236" t="s">
        <v>741</v>
      </c>
      <c r="C174" s="238">
        <f>B$118*$G95</f>
        <v>4431713.8520539291</v>
      </c>
      <c r="D174" s="238">
        <f t="shared" si="30"/>
        <v>348206.08837566589</v>
      </c>
      <c r="E174" s="199"/>
      <c r="F174" s="199"/>
      <c r="G174" s="199"/>
      <c r="H174" s="199"/>
      <c r="I174" s="199"/>
      <c r="J174" s="199"/>
      <c r="K174" s="199"/>
      <c r="L174" s="199"/>
      <c r="M174" s="199"/>
      <c r="N174" s="199"/>
      <c r="O174" s="199"/>
      <c r="P174" s="70"/>
    </row>
    <row r="175" spans="1:16" ht="28.5" x14ac:dyDescent="0.2">
      <c r="A175" s="237" t="s">
        <v>409</v>
      </c>
      <c r="B175" s="236" t="s">
        <v>740</v>
      </c>
      <c r="C175" s="238">
        <f>B$119*$H94</f>
        <v>19000517.648775905</v>
      </c>
      <c r="D175" s="238">
        <f t="shared" ref="D175:D176" si="31">C$119*$H94</f>
        <v>1986417.7541902084</v>
      </c>
      <c r="E175" s="199"/>
      <c r="F175" s="199"/>
      <c r="G175" s="199"/>
      <c r="H175" s="199"/>
      <c r="I175" s="199"/>
      <c r="J175" s="199"/>
      <c r="K175" s="199"/>
      <c r="L175" s="199"/>
      <c r="M175" s="199"/>
      <c r="N175" s="199"/>
      <c r="O175" s="199"/>
      <c r="P175" s="70"/>
    </row>
    <row r="176" spans="1:16" ht="42.75" x14ac:dyDescent="0.2">
      <c r="A176" s="237" t="s">
        <v>409</v>
      </c>
      <c r="B176" s="236" t="s">
        <v>741</v>
      </c>
      <c r="C176" s="238">
        <f>B$119*$H95</f>
        <v>2999482.3512240928</v>
      </c>
      <c r="D176" s="238">
        <f t="shared" si="31"/>
        <v>313582.24580979149</v>
      </c>
      <c r="E176" s="199"/>
      <c r="F176" s="199"/>
      <c r="G176" s="199"/>
      <c r="H176" s="199"/>
      <c r="I176" s="199"/>
      <c r="J176" s="199"/>
      <c r="K176" s="199"/>
      <c r="L176" s="199"/>
      <c r="M176" s="199"/>
      <c r="N176" s="199"/>
      <c r="O176" s="199"/>
      <c r="P176" s="70"/>
    </row>
    <row r="177" spans="1:16" ht="28.5" x14ac:dyDescent="0.2">
      <c r="A177" s="237" t="s">
        <v>412</v>
      </c>
      <c r="B177" s="236" t="s">
        <v>740</v>
      </c>
      <c r="C177" s="238">
        <f>B$120*$I94</f>
        <v>60102.050419809093</v>
      </c>
      <c r="D177" s="238">
        <f t="shared" ref="D177:D178" si="32">C$120*$I94</f>
        <v>4808.1640335847269</v>
      </c>
      <c r="E177" s="199"/>
      <c r="F177" s="199"/>
      <c r="G177" s="199"/>
      <c r="H177" s="199"/>
      <c r="I177" s="199"/>
      <c r="J177" s="199"/>
      <c r="K177" s="199"/>
      <c r="L177" s="199"/>
      <c r="M177" s="199"/>
      <c r="N177" s="199"/>
      <c r="O177" s="199"/>
      <c r="P177" s="70"/>
    </row>
    <row r="178" spans="1:16" ht="42.75" x14ac:dyDescent="0.2">
      <c r="A178" s="237" t="s">
        <v>412</v>
      </c>
      <c r="B178" s="236" t="s">
        <v>741</v>
      </c>
      <c r="C178" s="238">
        <f>B$120*$I95</f>
        <v>12439897.949580193</v>
      </c>
      <c r="D178" s="238">
        <f t="shared" si="32"/>
        <v>995191.83596641535</v>
      </c>
      <c r="E178" s="199"/>
      <c r="F178" s="199"/>
      <c r="G178" s="199"/>
      <c r="H178" s="199"/>
      <c r="I178" s="199"/>
      <c r="J178" s="199"/>
      <c r="K178" s="199"/>
      <c r="L178" s="199"/>
      <c r="M178" s="199"/>
      <c r="N178" s="199"/>
      <c r="O178" s="199"/>
      <c r="P178" s="70"/>
    </row>
    <row r="179" spans="1:16" ht="28.5" x14ac:dyDescent="0.2">
      <c r="A179" s="237" t="s">
        <v>415</v>
      </c>
      <c r="B179" s="236" t="s">
        <v>740</v>
      </c>
      <c r="C179" s="238">
        <f>B$121*$J94</f>
        <v>10253337.567019317</v>
      </c>
      <c r="D179" s="238">
        <f t="shared" ref="D179:D180" si="33">C$121*$J94</f>
        <v>982611.51683935127</v>
      </c>
      <c r="E179" s="199"/>
      <c r="F179" s="199"/>
      <c r="G179" s="199"/>
      <c r="H179" s="199"/>
      <c r="I179" s="199"/>
      <c r="J179" s="199"/>
      <c r="K179" s="199"/>
      <c r="L179" s="199"/>
      <c r="M179" s="199"/>
      <c r="N179" s="199"/>
      <c r="O179" s="199"/>
      <c r="P179" s="70"/>
    </row>
    <row r="180" spans="1:16" ht="42.75" x14ac:dyDescent="0.2">
      <c r="A180" s="237" t="s">
        <v>415</v>
      </c>
      <c r="B180" s="236" t="s">
        <v>741</v>
      </c>
      <c r="C180" s="238">
        <f>B$121*$J95</f>
        <v>109746662.43298069</v>
      </c>
      <c r="D180" s="238">
        <f t="shared" si="33"/>
        <v>10517388.48316065</v>
      </c>
      <c r="E180" s="199"/>
      <c r="F180" s="199"/>
      <c r="G180" s="199"/>
      <c r="H180" s="199"/>
      <c r="I180" s="199"/>
      <c r="J180" s="199"/>
      <c r="K180" s="199"/>
      <c r="L180" s="199"/>
      <c r="M180" s="199"/>
      <c r="N180" s="199"/>
      <c r="O180" s="199"/>
      <c r="P180" s="70"/>
    </row>
    <row r="181" spans="1:16" ht="28.5" x14ac:dyDescent="0.2">
      <c r="A181" s="237" t="s">
        <v>418</v>
      </c>
      <c r="B181" s="236" t="s">
        <v>740</v>
      </c>
      <c r="C181" s="238">
        <f>B$122*$K94</f>
        <v>830253.37348952808</v>
      </c>
      <c r="D181" s="238">
        <f t="shared" ref="D181:D182" si="34">C$122*$K94</f>
        <v>69187.781124127345</v>
      </c>
      <c r="E181" s="199"/>
      <c r="F181" s="199"/>
      <c r="G181" s="199"/>
      <c r="H181" s="199"/>
      <c r="I181" s="199"/>
      <c r="J181" s="199"/>
      <c r="K181" s="199"/>
      <c r="L181" s="199"/>
      <c r="M181" s="199"/>
      <c r="N181" s="199"/>
      <c r="O181" s="199"/>
      <c r="P181" s="70"/>
    </row>
    <row r="182" spans="1:16" ht="42.75" x14ac:dyDescent="0.2">
      <c r="A182" s="237" t="s">
        <v>418</v>
      </c>
      <c r="B182" s="236" t="s">
        <v>741</v>
      </c>
      <c r="C182" s="238">
        <f>B$122*$K95</f>
        <v>89169746.626510486</v>
      </c>
      <c r="D182" s="238">
        <f t="shared" si="34"/>
        <v>7430812.2188758729</v>
      </c>
      <c r="E182" s="199"/>
      <c r="F182" s="199"/>
      <c r="G182" s="199"/>
      <c r="H182" s="199"/>
      <c r="I182" s="199"/>
      <c r="J182" s="199"/>
      <c r="K182" s="199"/>
      <c r="L182" s="199"/>
      <c r="M182" s="199"/>
      <c r="N182" s="199"/>
      <c r="O182" s="199"/>
      <c r="P182" s="70"/>
    </row>
    <row r="183" spans="1:16" ht="28.5" x14ac:dyDescent="0.2">
      <c r="A183" s="237" t="s">
        <v>698</v>
      </c>
      <c r="B183" s="236" t="s">
        <v>740</v>
      </c>
      <c r="C183" s="238">
        <f>B$123*$L94</f>
        <v>1898676.754435763</v>
      </c>
      <c r="D183" s="238">
        <f t="shared" ref="D183:D184" si="35">C$123*$L94</f>
        <v>237334.59430447037</v>
      </c>
      <c r="E183" s="199"/>
      <c r="F183" s="199"/>
      <c r="G183" s="199"/>
      <c r="H183" s="199"/>
      <c r="I183" s="199"/>
      <c r="J183" s="199"/>
      <c r="K183" s="199"/>
      <c r="L183" s="199"/>
      <c r="M183" s="199"/>
      <c r="N183" s="199"/>
      <c r="O183" s="199"/>
      <c r="P183" s="70"/>
    </row>
    <row r="184" spans="1:16" ht="42.75" x14ac:dyDescent="0.2">
      <c r="A184" s="237" t="s">
        <v>698</v>
      </c>
      <c r="B184" s="236" t="s">
        <v>741</v>
      </c>
      <c r="C184" s="238">
        <f>B$123*$L95</f>
        <v>4101323.2455642372</v>
      </c>
      <c r="D184" s="238">
        <f t="shared" si="35"/>
        <v>512665.40569552965</v>
      </c>
      <c r="E184" s="199"/>
      <c r="F184" s="199"/>
      <c r="G184" s="199"/>
      <c r="H184" s="199"/>
      <c r="I184" s="199"/>
      <c r="J184" s="199"/>
      <c r="K184" s="199"/>
      <c r="L184" s="199"/>
      <c r="M184" s="199"/>
      <c r="N184" s="199"/>
      <c r="O184" s="199"/>
      <c r="P184" s="70"/>
    </row>
    <row r="185" spans="1:16" ht="28.5" x14ac:dyDescent="0.2">
      <c r="A185" s="237" t="s">
        <v>421</v>
      </c>
      <c r="B185" s="236" t="s">
        <v>740</v>
      </c>
      <c r="C185" s="238">
        <f>B$124*$M94</f>
        <v>66706.578602910566</v>
      </c>
      <c r="D185" s="238">
        <f t="shared" ref="D185:D186" si="36">C$124*$M94</f>
        <v>0</v>
      </c>
      <c r="E185" s="199"/>
      <c r="F185" s="199"/>
      <c r="G185" s="199"/>
      <c r="H185" s="199"/>
      <c r="I185" s="199"/>
      <c r="J185" s="199"/>
      <c r="K185" s="199"/>
      <c r="L185" s="199"/>
      <c r="M185" s="199"/>
      <c r="N185" s="199"/>
      <c r="O185" s="199"/>
      <c r="P185" s="70"/>
    </row>
    <row r="186" spans="1:16" ht="42.75" x14ac:dyDescent="0.2">
      <c r="A186" s="237" t="s">
        <v>421</v>
      </c>
      <c r="B186" s="236" t="s">
        <v>741</v>
      </c>
      <c r="C186" s="238">
        <f>B$124*$M95</f>
        <v>2933293.4213970895</v>
      </c>
      <c r="D186" s="238">
        <f t="shared" si="36"/>
        <v>0</v>
      </c>
      <c r="E186" s="199"/>
      <c r="F186" s="199"/>
      <c r="G186" s="199"/>
      <c r="H186" s="199"/>
      <c r="I186" s="199"/>
      <c r="J186" s="199"/>
      <c r="K186" s="199"/>
      <c r="L186" s="199"/>
      <c r="M186" s="199"/>
      <c r="N186" s="199"/>
      <c r="O186" s="199"/>
      <c r="P186" s="70"/>
    </row>
    <row r="187" spans="1:16" ht="28.5" x14ac:dyDescent="0.2">
      <c r="A187" s="237" t="s">
        <v>699</v>
      </c>
      <c r="B187" s="236" t="s">
        <v>740</v>
      </c>
      <c r="C187" s="238">
        <f>B$125*$N94</f>
        <v>6766164.7465179209</v>
      </c>
      <c r="D187" s="238">
        <f t="shared" ref="D187:D188" si="37">C$125*$N94</f>
        <v>773275.97103061946</v>
      </c>
      <c r="E187" s="199"/>
      <c r="F187" s="199"/>
      <c r="G187" s="199"/>
      <c r="H187" s="199"/>
      <c r="I187" s="199"/>
      <c r="J187" s="199"/>
      <c r="K187" s="199"/>
      <c r="L187" s="199"/>
      <c r="M187" s="199"/>
      <c r="N187" s="199"/>
      <c r="O187" s="199"/>
      <c r="P187" s="70"/>
    </row>
    <row r="188" spans="1:16" ht="42.75" x14ac:dyDescent="0.2">
      <c r="A188" s="237" t="s">
        <v>699</v>
      </c>
      <c r="B188" s="236" t="s">
        <v>741</v>
      </c>
      <c r="C188" s="238">
        <f>B$125*$N95</f>
        <v>1983835.2534820784</v>
      </c>
      <c r="D188" s="238">
        <f t="shared" si="37"/>
        <v>226724.02896938039</v>
      </c>
      <c r="E188" s="199"/>
      <c r="F188" s="199"/>
      <c r="G188" s="199"/>
      <c r="H188" s="199"/>
      <c r="I188" s="199"/>
      <c r="J188" s="199"/>
      <c r="K188" s="199"/>
      <c r="L188" s="199"/>
      <c r="M188" s="199"/>
      <c r="N188" s="199"/>
      <c r="O188" s="199"/>
      <c r="P188" s="70"/>
    </row>
    <row r="189" spans="1:16" ht="28.5" x14ac:dyDescent="0.2">
      <c r="A189" s="237" t="s">
        <v>700</v>
      </c>
      <c r="B189" s="236" t="s">
        <v>740</v>
      </c>
      <c r="C189" s="238">
        <f>B$126*$O94</f>
        <v>0</v>
      </c>
      <c r="D189" s="238">
        <f t="shared" ref="D189:D190" si="38">C$126*$O94</f>
        <v>0</v>
      </c>
      <c r="E189" s="199"/>
      <c r="F189" s="199"/>
      <c r="G189" s="199"/>
      <c r="H189" s="199"/>
      <c r="I189" s="199"/>
      <c r="J189" s="199"/>
      <c r="K189" s="199"/>
      <c r="L189" s="199"/>
      <c r="M189" s="199"/>
      <c r="N189" s="199"/>
      <c r="O189" s="199"/>
      <c r="P189" s="70"/>
    </row>
    <row r="190" spans="1:16" ht="42.75" x14ac:dyDescent="0.2">
      <c r="A190" s="237" t="s">
        <v>700</v>
      </c>
      <c r="B190" s="236" t="s">
        <v>741</v>
      </c>
      <c r="C190" s="238">
        <f>B$126*$O95</f>
        <v>0</v>
      </c>
      <c r="D190" s="238">
        <f t="shared" si="38"/>
        <v>0</v>
      </c>
      <c r="E190" s="199"/>
      <c r="F190" s="199"/>
      <c r="G190" s="199"/>
      <c r="H190" s="199"/>
      <c r="I190" s="199"/>
      <c r="J190" s="199"/>
      <c r="K190" s="199"/>
      <c r="L190" s="199"/>
      <c r="M190" s="199"/>
      <c r="N190" s="199"/>
      <c r="O190" s="199"/>
      <c r="P190" s="70"/>
    </row>
    <row r="191" spans="1:16" x14ac:dyDescent="0.2">
      <c r="A191" s="199"/>
      <c r="B191" s="199"/>
      <c r="C191" s="239">
        <f>SUM(C165:C190)</f>
        <v>363150000</v>
      </c>
      <c r="D191" s="239">
        <f>SUM(D165:D190)</f>
        <v>30750000</v>
      </c>
      <c r="E191" s="199"/>
      <c r="F191" s="199"/>
      <c r="G191" s="199"/>
      <c r="H191" s="199"/>
      <c r="I191" s="199"/>
      <c r="J191" s="199"/>
      <c r="K191" s="199"/>
      <c r="L191" s="199"/>
      <c r="M191" s="199"/>
      <c r="N191" s="199"/>
      <c r="O191" s="199"/>
      <c r="P191" s="70"/>
    </row>
    <row r="192" spans="1:16" x14ac:dyDescent="0.2">
      <c r="A192" s="199"/>
      <c r="B192" s="199"/>
      <c r="C192" s="199"/>
      <c r="D192" s="199"/>
      <c r="E192" s="199"/>
      <c r="F192" s="199"/>
      <c r="G192" s="199"/>
      <c r="H192" s="199"/>
      <c r="I192" s="199"/>
      <c r="J192" s="199"/>
      <c r="K192" s="199"/>
      <c r="L192" s="199"/>
      <c r="M192" s="199"/>
      <c r="N192" s="199"/>
      <c r="O192" s="199"/>
      <c r="P192" s="70"/>
    </row>
    <row r="193" spans="1:16" x14ac:dyDescent="0.2">
      <c r="A193" s="199"/>
      <c r="B193" s="199"/>
      <c r="C193" s="199"/>
      <c r="D193" s="199"/>
      <c r="E193" s="199"/>
      <c r="F193" s="199"/>
      <c r="G193" s="199"/>
      <c r="H193" s="199"/>
      <c r="I193" s="199"/>
      <c r="J193" s="199"/>
      <c r="K193" s="199"/>
      <c r="L193" s="199"/>
      <c r="M193" s="199"/>
      <c r="N193" s="199"/>
      <c r="O193" s="199"/>
      <c r="P193" s="70"/>
    </row>
    <row r="194" spans="1:16" ht="15" x14ac:dyDescent="0.25">
      <c r="A194" s="304"/>
      <c r="B194" s="304"/>
      <c r="C194" s="304"/>
      <c r="D194" s="304"/>
      <c r="E194" s="304"/>
      <c r="F194" s="304"/>
      <c r="G194" s="304"/>
      <c r="H194" s="304"/>
      <c r="I194" s="304"/>
      <c r="J194" s="304"/>
      <c r="K194" s="304"/>
      <c r="L194" s="304"/>
      <c r="M194" s="304"/>
      <c r="N194" s="304"/>
      <c r="O194" s="304"/>
      <c r="P194" s="69"/>
    </row>
  </sheetData>
  <mergeCells count="41">
    <mergeCell ref="A100:O109"/>
    <mergeCell ref="B111:O112"/>
    <mergeCell ref="B130:O131"/>
    <mergeCell ref="B162:O163"/>
    <mergeCell ref="A194:O194"/>
    <mergeCell ref="A99:O99"/>
    <mergeCell ref="B61:O62"/>
    <mergeCell ref="A63:A64"/>
    <mergeCell ref="B63:B64"/>
    <mergeCell ref="C63:E63"/>
    <mergeCell ref="F63:O63"/>
    <mergeCell ref="A77:A78"/>
    <mergeCell ref="B77:B78"/>
    <mergeCell ref="C77:E77"/>
    <mergeCell ref="F77:O77"/>
    <mergeCell ref="B90:O91"/>
    <mergeCell ref="A92:A93"/>
    <mergeCell ref="B92:B93"/>
    <mergeCell ref="C92:E92"/>
    <mergeCell ref="F92:O92"/>
    <mergeCell ref="A55:O58"/>
    <mergeCell ref="B34:O35"/>
    <mergeCell ref="A36:A37"/>
    <mergeCell ref="B36:B37"/>
    <mergeCell ref="C36:E36"/>
    <mergeCell ref="F36:O36"/>
    <mergeCell ref="B43:O46"/>
    <mergeCell ref="A47:A48"/>
    <mergeCell ref="B47:B48"/>
    <mergeCell ref="C47:E47"/>
    <mergeCell ref="F47:O47"/>
    <mergeCell ref="A54:O54"/>
    <mergeCell ref="A23:A24"/>
    <mergeCell ref="B23:B24"/>
    <mergeCell ref="C23:E23"/>
    <mergeCell ref="F23:O23"/>
    <mergeCell ref="A1:O1"/>
    <mergeCell ref="A2:O14"/>
    <mergeCell ref="A15:O15"/>
    <mergeCell ref="A16:O18"/>
    <mergeCell ref="B21:O22"/>
  </mergeCells>
  <hyperlinks>
    <hyperlink ref="B20" r:id="rId1" xr:uid="{A962AF05-3C54-4C60-B7AB-F5F913122A60}"/>
    <hyperlink ref="B60" r:id="rId2" xr:uid="{ED7E674D-3E22-4959-BEAD-29D700DBEACC}"/>
  </hyperlinks>
  <pageMargins left="0.7" right="0.7" top="0.75" bottom="0.75" header="0.3" footer="0.3"/>
  <pageSetup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61D7D-9D2D-4E0E-832C-F5458E94F0FE}">
  <sheetPr>
    <tabColor theme="9" tint="-0.249977111117893"/>
  </sheetPr>
  <dimension ref="A1:P96"/>
  <sheetViews>
    <sheetView workbookViewId="0">
      <selection sqref="A1:O1"/>
    </sheetView>
  </sheetViews>
  <sheetFormatPr defaultColWidth="9.140625" defaultRowHeight="14.25" x14ac:dyDescent="0.2"/>
  <cols>
    <col min="1" max="1" width="12.28515625" style="12" customWidth="1"/>
    <col min="2" max="2" width="14.140625" style="12" customWidth="1"/>
    <col min="3" max="3" width="20.85546875" style="12" customWidth="1"/>
    <col min="4" max="4" width="21.85546875" style="12" customWidth="1"/>
    <col min="5" max="6" width="11.140625" style="12" customWidth="1"/>
    <col min="7" max="9" width="15" style="12" customWidth="1"/>
    <col min="10" max="10" width="11.140625" style="12" customWidth="1"/>
    <col min="11" max="11" width="16.7109375" style="12" customWidth="1"/>
    <col min="12" max="12" width="12.5703125" style="12" customWidth="1"/>
    <col min="13" max="13" width="12.7109375" style="12" customWidth="1"/>
    <col min="14" max="15" width="11.140625" style="12" customWidth="1"/>
    <col min="16" max="16" width="3.5703125" style="12" customWidth="1"/>
    <col min="17" max="16384" width="9.140625" style="12"/>
  </cols>
  <sheetData>
    <row r="1" spans="1:16" ht="15" x14ac:dyDescent="0.25">
      <c r="A1" s="304" t="s">
        <v>744</v>
      </c>
      <c r="B1" s="304"/>
      <c r="C1" s="304"/>
      <c r="D1" s="304"/>
      <c r="E1" s="304"/>
      <c r="F1" s="304"/>
      <c r="G1" s="304"/>
      <c r="H1" s="304"/>
      <c r="I1" s="304"/>
      <c r="J1" s="304"/>
      <c r="K1" s="304"/>
      <c r="L1" s="304"/>
      <c r="M1" s="304"/>
      <c r="N1" s="304"/>
      <c r="O1" s="304"/>
      <c r="P1" s="69"/>
    </row>
    <row r="2" spans="1:16" ht="15" customHeight="1" x14ac:dyDescent="0.2">
      <c r="A2" s="303" t="s">
        <v>745</v>
      </c>
      <c r="B2" s="303"/>
      <c r="C2" s="303"/>
      <c r="D2" s="303"/>
      <c r="E2" s="303"/>
      <c r="F2" s="303"/>
      <c r="G2" s="303"/>
      <c r="H2" s="303"/>
      <c r="I2" s="303"/>
      <c r="J2" s="303"/>
      <c r="K2" s="303"/>
      <c r="L2" s="303"/>
      <c r="M2" s="303"/>
      <c r="N2" s="303"/>
      <c r="O2" s="303"/>
      <c r="P2" s="69"/>
    </row>
    <row r="3" spans="1:16" ht="15" customHeight="1" x14ac:dyDescent="0.2">
      <c r="A3" s="303"/>
      <c r="B3" s="303"/>
      <c r="C3" s="303"/>
      <c r="D3" s="303"/>
      <c r="E3" s="303"/>
      <c r="F3" s="303"/>
      <c r="G3" s="303"/>
      <c r="H3" s="303"/>
      <c r="I3" s="303"/>
      <c r="J3" s="303"/>
      <c r="K3" s="303"/>
      <c r="L3" s="303"/>
      <c r="M3" s="303"/>
      <c r="N3" s="303"/>
      <c r="O3" s="303"/>
      <c r="P3" s="69"/>
    </row>
    <row r="4" spans="1:16" ht="15" customHeight="1" x14ac:dyDescent="0.2">
      <c r="A4" s="303"/>
      <c r="B4" s="303"/>
      <c r="C4" s="303"/>
      <c r="D4" s="303"/>
      <c r="E4" s="303"/>
      <c r="F4" s="303"/>
      <c r="G4" s="303"/>
      <c r="H4" s="303"/>
      <c r="I4" s="303"/>
      <c r="J4" s="303"/>
      <c r="K4" s="303"/>
      <c r="L4" s="303"/>
      <c r="M4" s="303"/>
      <c r="N4" s="303"/>
      <c r="O4" s="303"/>
      <c r="P4" s="69"/>
    </row>
    <row r="5" spans="1:16" ht="15" customHeight="1" x14ac:dyDescent="0.2">
      <c r="A5" s="303"/>
      <c r="B5" s="303"/>
      <c r="C5" s="303"/>
      <c r="D5" s="303"/>
      <c r="E5" s="303"/>
      <c r="F5" s="303"/>
      <c r="G5" s="303"/>
      <c r="H5" s="303"/>
      <c r="I5" s="303"/>
      <c r="J5" s="303"/>
      <c r="K5" s="303"/>
      <c r="L5" s="303"/>
      <c r="M5" s="303"/>
      <c r="N5" s="303"/>
      <c r="O5" s="303"/>
      <c r="P5" s="69"/>
    </row>
    <row r="6" spans="1:16" ht="15" customHeight="1" x14ac:dyDescent="0.2">
      <c r="A6" s="303"/>
      <c r="B6" s="303"/>
      <c r="C6" s="303"/>
      <c r="D6" s="303"/>
      <c r="E6" s="303"/>
      <c r="F6" s="303"/>
      <c r="G6" s="303"/>
      <c r="H6" s="303"/>
      <c r="I6" s="303"/>
      <c r="J6" s="303"/>
      <c r="K6" s="303"/>
      <c r="L6" s="303"/>
      <c r="M6" s="303"/>
      <c r="N6" s="303"/>
      <c r="O6" s="303"/>
      <c r="P6" s="69"/>
    </row>
    <row r="7" spans="1:16" ht="15" customHeight="1" x14ac:dyDescent="0.2">
      <c r="A7" s="303"/>
      <c r="B7" s="303"/>
      <c r="C7" s="303"/>
      <c r="D7" s="303"/>
      <c r="E7" s="303"/>
      <c r="F7" s="303"/>
      <c r="G7" s="303"/>
      <c r="H7" s="303"/>
      <c r="I7" s="303"/>
      <c r="J7" s="303"/>
      <c r="K7" s="303"/>
      <c r="L7" s="303"/>
      <c r="M7" s="303"/>
      <c r="N7" s="303"/>
      <c r="O7" s="303"/>
      <c r="P7" s="69"/>
    </row>
    <row r="8" spans="1:16" ht="15" customHeight="1" x14ac:dyDescent="0.2">
      <c r="A8" s="303"/>
      <c r="B8" s="303"/>
      <c r="C8" s="303"/>
      <c r="D8" s="303"/>
      <c r="E8" s="303"/>
      <c r="F8" s="303"/>
      <c r="G8" s="303"/>
      <c r="H8" s="303"/>
      <c r="I8" s="303"/>
      <c r="J8" s="303"/>
      <c r="K8" s="303"/>
      <c r="L8" s="303"/>
      <c r="M8" s="303"/>
      <c r="N8" s="303"/>
      <c r="O8" s="303"/>
      <c r="P8" s="69"/>
    </row>
    <row r="9" spans="1:16" ht="15" customHeight="1" x14ac:dyDescent="0.2">
      <c r="A9" s="303"/>
      <c r="B9" s="303"/>
      <c r="C9" s="303"/>
      <c r="D9" s="303"/>
      <c r="E9" s="303"/>
      <c r="F9" s="303"/>
      <c r="G9" s="303"/>
      <c r="H9" s="303"/>
      <c r="I9" s="303"/>
      <c r="J9" s="303"/>
      <c r="K9" s="303"/>
      <c r="L9" s="303"/>
      <c r="M9" s="303"/>
      <c r="N9" s="303"/>
      <c r="O9" s="303"/>
      <c r="P9" s="69"/>
    </row>
    <row r="10" spans="1:16" ht="15" customHeight="1" x14ac:dyDescent="0.2">
      <c r="A10" s="303"/>
      <c r="B10" s="303"/>
      <c r="C10" s="303"/>
      <c r="D10" s="303"/>
      <c r="E10" s="303"/>
      <c r="F10" s="303"/>
      <c r="G10" s="303"/>
      <c r="H10" s="303"/>
      <c r="I10" s="303"/>
      <c r="J10" s="303"/>
      <c r="K10" s="303"/>
      <c r="L10" s="303"/>
      <c r="M10" s="303"/>
      <c r="N10" s="303"/>
      <c r="O10" s="303"/>
      <c r="P10" s="69"/>
    </row>
    <row r="11" spans="1:16" ht="15" customHeight="1" x14ac:dyDescent="0.2">
      <c r="A11" s="303"/>
      <c r="B11" s="303"/>
      <c r="C11" s="303"/>
      <c r="D11" s="303"/>
      <c r="E11" s="303"/>
      <c r="F11" s="303"/>
      <c r="G11" s="303"/>
      <c r="H11" s="303"/>
      <c r="I11" s="303"/>
      <c r="J11" s="303"/>
      <c r="K11" s="303"/>
      <c r="L11" s="303"/>
      <c r="M11" s="303"/>
      <c r="N11" s="303"/>
      <c r="O11" s="303"/>
      <c r="P11" s="69"/>
    </row>
    <row r="12" spans="1:16" ht="15" customHeight="1" x14ac:dyDescent="0.2">
      <c r="A12" s="303"/>
      <c r="B12" s="303"/>
      <c r="C12" s="303"/>
      <c r="D12" s="303"/>
      <c r="E12" s="303"/>
      <c r="F12" s="303"/>
      <c r="G12" s="303"/>
      <c r="H12" s="303"/>
      <c r="I12" s="303"/>
      <c r="J12" s="303"/>
      <c r="K12" s="303"/>
      <c r="L12" s="303"/>
      <c r="M12" s="303"/>
      <c r="N12" s="303"/>
      <c r="O12" s="303"/>
      <c r="P12" s="69"/>
    </row>
    <row r="13" spans="1:16" ht="15" customHeight="1" x14ac:dyDescent="0.2">
      <c r="A13" s="303"/>
      <c r="B13" s="303"/>
      <c r="C13" s="303"/>
      <c r="D13" s="303"/>
      <c r="E13" s="303"/>
      <c r="F13" s="303"/>
      <c r="G13" s="303"/>
      <c r="H13" s="303"/>
      <c r="I13" s="303"/>
      <c r="J13" s="303"/>
      <c r="K13" s="303"/>
      <c r="L13" s="303"/>
      <c r="M13" s="303"/>
      <c r="N13" s="303"/>
      <c r="O13" s="303"/>
      <c r="P13" s="69"/>
    </row>
    <row r="14" spans="1:16" ht="15" customHeight="1" x14ac:dyDescent="0.2">
      <c r="A14" s="303"/>
      <c r="B14" s="303"/>
      <c r="C14" s="303"/>
      <c r="D14" s="303"/>
      <c r="E14" s="303"/>
      <c r="F14" s="303"/>
      <c r="G14" s="303"/>
      <c r="H14" s="303"/>
      <c r="I14" s="303"/>
      <c r="J14" s="303"/>
      <c r="K14" s="303"/>
      <c r="L14" s="303"/>
      <c r="M14" s="303"/>
      <c r="N14" s="303"/>
      <c r="O14" s="303"/>
      <c r="P14" s="69"/>
    </row>
    <row r="15" spans="1:16" ht="15" x14ac:dyDescent="0.25">
      <c r="A15" s="304" t="s">
        <v>746</v>
      </c>
      <c r="B15" s="304"/>
      <c r="C15" s="304"/>
      <c r="D15" s="304"/>
      <c r="E15" s="304"/>
      <c r="F15" s="304"/>
      <c r="G15" s="304"/>
      <c r="H15" s="304"/>
      <c r="I15" s="304"/>
      <c r="J15" s="304"/>
      <c r="K15" s="304"/>
      <c r="L15" s="304"/>
      <c r="M15" s="304"/>
      <c r="N15" s="304"/>
      <c r="O15" s="304"/>
      <c r="P15" s="69"/>
    </row>
    <row r="16" spans="1:16" ht="15" customHeight="1" x14ac:dyDescent="0.2">
      <c r="A16" s="305" t="s">
        <v>747</v>
      </c>
      <c r="B16" s="305"/>
      <c r="C16" s="305"/>
      <c r="D16" s="305"/>
      <c r="E16" s="305"/>
      <c r="F16" s="305"/>
      <c r="G16" s="305"/>
      <c r="H16" s="305"/>
      <c r="I16" s="305"/>
      <c r="J16" s="305"/>
      <c r="K16" s="305"/>
      <c r="L16" s="305"/>
      <c r="M16" s="305"/>
      <c r="N16" s="305"/>
      <c r="O16" s="305"/>
      <c r="P16" s="69"/>
    </row>
    <row r="17" spans="1:16" ht="15" customHeight="1" x14ac:dyDescent="0.2">
      <c r="A17" s="305"/>
      <c r="B17" s="305"/>
      <c r="C17" s="305"/>
      <c r="D17" s="305"/>
      <c r="E17" s="305"/>
      <c r="F17" s="305"/>
      <c r="G17" s="305"/>
      <c r="H17" s="305"/>
      <c r="I17" s="305"/>
      <c r="J17" s="305"/>
      <c r="K17" s="305"/>
      <c r="L17" s="305"/>
      <c r="M17" s="305"/>
      <c r="N17" s="305"/>
      <c r="O17" s="305"/>
      <c r="P17" s="69"/>
    </row>
    <row r="18" spans="1:16" ht="23.25" customHeight="1" x14ac:dyDescent="0.2">
      <c r="A18" s="305"/>
      <c r="B18" s="305"/>
      <c r="C18" s="305"/>
      <c r="D18" s="305"/>
      <c r="E18" s="305"/>
      <c r="F18" s="305"/>
      <c r="G18" s="305"/>
      <c r="H18" s="305"/>
      <c r="I18" s="305"/>
      <c r="J18" s="305"/>
      <c r="K18" s="305"/>
      <c r="L18" s="305"/>
      <c r="M18" s="305"/>
      <c r="N18" s="305"/>
      <c r="O18" s="305"/>
      <c r="P18" s="69"/>
    </row>
    <row r="19" spans="1:16" ht="45" x14ac:dyDescent="0.2">
      <c r="A19" s="71" t="s">
        <v>748</v>
      </c>
      <c r="B19" s="71" t="s">
        <v>749</v>
      </c>
      <c r="C19" s="71" t="s">
        <v>750</v>
      </c>
      <c r="D19" s="71" t="s">
        <v>751</v>
      </c>
      <c r="E19" s="71" t="s">
        <v>752</v>
      </c>
      <c r="F19" s="71" t="s">
        <v>736</v>
      </c>
      <c r="G19" s="71" t="s">
        <v>753</v>
      </c>
      <c r="H19" s="240" t="s">
        <v>754</v>
      </c>
      <c r="I19" s="241" t="s">
        <v>755</v>
      </c>
      <c r="J19" s="184"/>
      <c r="K19" s="184"/>
      <c r="L19" s="184"/>
      <c r="M19" s="184"/>
      <c r="N19" s="184"/>
      <c r="O19" s="184"/>
      <c r="P19" s="69"/>
    </row>
    <row r="20" spans="1:16" s="34" customFormat="1" ht="42.75" x14ac:dyDescent="0.2">
      <c r="A20" s="229" t="s">
        <v>756</v>
      </c>
      <c r="B20" s="242" t="s">
        <v>757</v>
      </c>
      <c r="C20" s="242" t="s">
        <v>758</v>
      </c>
      <c r="D20" s="242" t="s">
        <v>759</v>
      </c>
      <c r="E20" s="242">
        <v>7500000</v>
      </c>
      <c r="F20" s="242">
        <v>0</v>
      </c>
      <c r="G20" s="242">
        <v>10000000</v>
      </c>
      <c r="H20" s="243">
        <f>E20/G20</f>
        <v>0.75</v>
      </c>
      <c r="I20" s="244">
        <v>1974</v>
      </c>
      <c r="J20" s="184"/>
      <c r="K20" s="184"/>
      <c r="L20" s="184"/>
      <c r="M20" s="184"/>
      <c r="N20" s="184"/>
      <c r="O20" s="184"/>
      <c r="P20" s="212"/>
    </row>
    <row r="21" spans="1:16" x14ac:dyDescent="0.2">
      <c r="A21" s="184"/>
      <c r="B21" s="184"/>
      <c r="C21" s="184"/>
      <c r="D21" s="184"/>
      <c r="E21" s="184"/>
      <c r="F21" s="184"/>
      <c r="G21" s="184"/>
      <c r="H21" s="184"/>
      <c r="I21" s="184"/>
      <c r="J21" s="184"/>
      <c r="K21" s="184"/>
      <c r="L21" s="184"/>
      <c r="M21" s="184"/>
      <c r="N21" s="184"/>
      <c r="O21" s="184"/>
      <c r="P21" s="69"/>
    </row>
    <row r="22" spans="1:16" ht="15" customHeight="1" x14ac:dyDescent="0.2">
      <c r="A22" s="305" t="s">
        <v>760</v>
      </c>
      <c r="B22" s="305"/>
      <c r="C22" s="305"/>
      <c r="D22" s="305"/>
      <c r="E22" s="305"/>
      <c r="F22" s="305"/>
      <c r="G22" s="305"/>
      <c r="H22" s="305"/>
      <c r="I22" s="305"/>
      <c r="J22" s="305"/>
      <c r="K22" s="305"/>
      <c r="L22" s="305"/>
      <c r="M22" s="305"/>
      <c r="N22" s="305"/>
      <c r="O22" s="305"/>
      <c r="P22" s="69"/>
    </row>
    <row r="23" spans="1:16" ht="15" customHeight="1" x14ac:dyDescent="0.2">
      <c r="A23" s="305"/>
      <c r="B23" s="305"/>
      <c r="C23" s="305"/>
      <c r="D23" s="305"/>
      <c r="E23" s="305"/>
      <c r="F23" s="305"/>
      <c r="G23" s="305"/>
      <c r="H23" s="305"/>
      <c r="I23" s="305"/>
      <c r="J23" s="305"/>
      <c r="K23" s="305"/>
      <c r="L23" s="305"/>
      <c r="M23" s="305"/>
      <c r="N23" s="305"/>
      <c r="O23" s="305"/>
      <c r="P23" s="69"/>
    </row>
    <row r="24" spans="1:16" ht="15" customHeight="1" x14ac:dyDescent="0.2">
      <c r="A24" s="305"/>
      <c r="B24" s="305"/>
      <c r="C24" s="305"/>
      <c r="D24" s="305"/>
      <c r="E24" s="305"/>
      <c r="F24" s="305"/>
      <c r="G24" s="305"/>
      <c r="H24" s="305"/>
      <c r="I24" s="305"/>
      <c r="J24" s="305"/>
      <c r="K24" s="305"/>
      <c r="L24" s="305"/>
      <c r="M24" s="305"/>
      <c r="N24" s="305"/>
      <c r="O24" s="305"/>
      <c r="P24" s="69"/>
    </row>
    <row r="25" spans="1:16" ht="15" customHeight="1" x14ac:dyDescent="0.2">
      <c r="A25" s="305"/>
      <c r="B25" s="305"/>
      <c r="C25" s="305"/>
      <c r="D25" s="305"/>
      <c r="E25" s="305"/>
      <c r="F25" s="305"/>
      <c r="G25" s="305"/>
      <c r="H25" s="305"/>
      <c r="I25" s="305"/>
      <c r="J25" s="305"/>
      <c r="K25" s="305"/>
      <c r="L25" s="305"/>
      <c r="M25" s="305"/>
      <c r="N25" s="305"/>
      <c r="O25" s="305"/>
      <c r="P25" s="69"/>
    </row>
    <row r="26" spans="1:16" x14ac:dyDescent="0.2">
      <c r="A26" s="305"/>
      <c r="B26" s="305"/>
      <c r="C26" s="305"/>
      <c r="D26" s="305"/>
      <c r="E26" s="305"/>
      <c r="F26" s="305"/>
      <c r="G26" s="305"/>
      <c r="H26" s="305"/>
      <c r="I26" s="305"/>
      <c r="J26" s="305"/>
      <c r="K26" s="305"/>
      <c r="L26" s="305"/>
      <c r="M26" s="305"/>
      <c r="N26" s="305"/>
      <c r="O26" s="305"/>
      <c r="P26" s="69"/>
    </row>
    <row r="27" spans="1:16" ht="15" x14ac:dyDescent="0.25">
      <c r="A27" s="304" t="s">
        <v>761</v>
      </c>
      <c r="B27" s="304"/>
      <c r="C27" s="304"/>
      <c r="D27" s="304"/>
      <c r="E27" s="304"/>
      <c r="F27" s="304"/>
      <c r="G27" s="304"/>
      <c r="H27" s="304"/>
      <c r="I27" s="304"/>
      <c r="J27" s="304"/>
      <c r="K27" s="304"/>
      <c r="L27" s="304"/>
      <c r="M27" s="304"/>
      <c r="N27" s="304"/>
      <c r="O27" s="304"/>
      <c r="P27" s="69"/>
    </row>
    <row r="28" spans="1:16" ht="15" customHeight="1" x14ac:dyDescent="0.2">
      <c r="A28" s="305" t="s">
        <v>762</v>
      </c>
      <c r="B28" s="305"/>
      <c r="C28" s="305"/>
      <c r="D28" s="305"/>
      <c r="E28" s="305"/>
      <c r="F28" s="305"/>
      <c r="G28" s="305"/>
      <c r="H28" s="305"/>
      <c r="I28" s="305"/>
      <c r="J28" s="305"/>
      <c r="K28" s="305"/>
      <c r="L28" s="305"/>
      <c r="M28" s="305"/>
      <c r="N28" s="305"/>
      <c r="O28" s="305"/>
      <c r="P28" s="69"/>
    </row>
    <row r="29" spans="1:16" ht="15" customHeight="1" x14ac:dyDescent="0.2">
      <c r="A29" s="305"/>
      <c r="B29" s="305"/>
      <c r="C29" s="305"/>
      <c r="D29" s="305"/>
      <c r="E29" s="305"/>
      <c r="F29" s="305"/>
      <c r="G29" s="305"/>
      <c r="H29" s="305"/>
      <c r="I29" s="305"/>
      <c r="J29" s="305"/>
      <c r="K29" s="305"/>
      <c r="L29" s="305"/>
      <c r="M29" s="305"/>
      <c r="N29" s="305"/>
      <c r="O29" s="305"/>
      <c r="P29" s="69"/>
    </row>
    <row r="30" spans="1:16" x14ac:dyDescent="0.2">
      <c r="A30" s="305"/>
      <c r="B30" s="305"/>
      <c r="C30" s="305"/>
      <c r="D30" s="305"/>
      <c r="E30" s="305"/>
      <c r="F30" s="305"/>
      <c r="G30" s="305"/>
      <c r="H30" s="305"/>
      <c r="I30" s="305"/>
      <c r="J30" s="305"/>
      <c r="K30" s="305"/>
      <c r="L30" s="305"/>
      <c r="M30" s="305"/>
      <c r="N30" s="305"/>
      <c r="O30" s="305"/>
      <c r="P30" s="69"/>
    </row>
    <row r="31" spans="1:16" ht="45" x14ac:dyDescent="0.2">
      <c r="A31" s="71" t="s">
        <v>748</v>
      </c>
      <c r="B31" s="71" t="s">
        <v>749</v>
      </c>
      <c r="C31" s="71" t="s">
        <v>750</v>
      </c>
      <c r="D31" s="71" t="s">
        <v>751</v>
      </c>
      <c r="E31" s="71" t="s">
        <v>752</v>
      </c>
      <c r="F31" s="71" t="s">
        <v>736</v>
      </c>
      <c r="G31" s="71" t="s">
        <v>753</v>
      </c>
      <c r="H31" s="240" t="s">
        <v>754</v>
      </c>
      <c r="I31" s="240" t="s">
        <v>763</v>
      </c>
      <c r="J31" s="240" t="s">
        <v>764</v>
      </c>
      <c r="K31" s="184"/>
      <c r="L31" s="184"/>
      <c r="M31" s="184"/>
      <c r="N31" s="184"/>
      <c r="O31" s="184"/>
      <c r="P31" s="69"/>
    </row>
    <row r="32" spans="1:16" s="34" customFormat="1" ht="42.75" x14ac:dyDescent="0.2">
      <c r="A32" s="229" t="str">
        <f t="shared" ref="A32:H32" si="0">A20</f>
        <v>ABC_001</v>
      </c>
      <c r="B32" s="242" t="str">
        <f t="shared" si="0"/>
        <v>Prêt hypothécaire</v>
      </c>
      <c r="C32" s="242" t="str">
        <f t="shared" si="0"/>
        <v>Bien immobilier commercial</v>
      </c>
      <c r="D32" s="242" t="str">
        <f>D20</f>
        <v>255, rue Albert, Ottawa (Ontario)  K1P 6A9</v>
      </c>
      <c r="E32" s="242">
        <f t="shared" si="0"/>
        <v>7500000</v>
      </c>
      <c r="F32" s="242">
        <f t="shared" si="0"/>
        <v>0</v>
      </c>
      <c r="G32" s="242">
        <f t="shared" si="0"/>
        <v>10000000</v>
      </c>
      <c r="H32" s="243">
        <f t="shared" si="0"/>
        <v>0.75</v>
      </c>
      <c r="I32" s="245">
        <v>45.419798</v>
      </c>
      <c r="J32" s="245">
        <v>-75.701158000000007</v>
      </c>
      <c r="K32" s="184"/>
      <c r="L32" s="184"/>
      <c r="M32" s="184"/>
      <c r="N32" s="184"/>
      <c r="O32" s="184"/>
      <c r="P32" s="212"/>
    </row>
    <row r="33" spans="1:16" x14ac:dyDescent="0.2">
      <c r="A33" s="184"/>
      <c r="B33" s="184"/>
      <c r="C33" s="184"/>
      <c r="D33" s="184"/>
      <c r="E33" s="184"/>
      <c r="F33" s="184"/>
      <c r="G33" s="184"/>
      <c r="H33" s="184"/>
      <c r="I33" s="184"/>
      <c r="J33" s="184"/>
      <c r="K33" s="184"/>
      <c r="L33" s="184"/>
      <c r="M33" s="184"/>
      <c r="N33" s="184"/>
      <c r="O33" s="184"/>
      <c r="P33" s="69"/>
    </row>
    <row r="34" spans="1:16" ht="15" x14ac:dyDescent="0.25">
      <c r="A34" s="304" t="s">
        <v>765</v>
      </c>
      <c r="B34" s="304"/>
      <c r="C34" s="304"/>
      <c r="D34" s="304"/>
      <c r="E34" s="304"/>
      <c r="F34" s="304"/>
      <c r="G34" s="304"/>
      <c r="H34" s="304"/>
      <c r="I34" s="304"/>
      <c r="J34" s="304"/>
      <c r="K34" s="304"/>
      <c r="L34" s="304"/>
      <c r="M34" s="304"/>
      <c r="N34" s="304"/>
      <c r="O34" s="304"/>
      <c r="P34" s="69"/>
    </row>
    <row r="35" spans="1:16" ht="15" customHeight="1" x14ac:dyDescent="0.2">
      <c r="A35" s="305" t="s">
        <v>766</v>
      </c>
      <c r="B35" s="305"/>
      <c r="C35" s="305"/>
      <c r="D35" s="305"/>
      <c r="E35" s="305"/>
      <c r="F35" s="305"/>
      <c r="G35" s="305"/>
      <c r="H35" s="305"/>
      <c r="I35" s="305"/>
      <c r="J35" s="305"/>
      <c r="K35" s="305"/>
      <c r="L35" s="305"/>
      <c r="M35" s="305"/>
      <c r="N35" s="305"/>
      <c r="O35" s="305"/>
      <c r="P35" s="69"/>
    </row>
    <row r="36" spans="1:16" ht="15" customHeight="1" x14ac:dyDescent="0.2">
      <c r="A36" s="305"/>
      <c r="B36" s="305"/>
      <c r="C36" s="305"/>
      <c r="D36" s="305"/>
      <c r="E36" s="305"/>
      <c r="F36" s="305"/>
      <c r="G36" s="305"/>
      <c r="H36" s="305"/>
      <c r="I36" s="305"/>
      <c r="J36" s="305"/>
      <c r="K36" s="305"/>
      <c r="L36" s="305"/>
      <c r="M36" s="305"/>
      <c r="N36" s="305"/>
      <c r="O36" s="305"/>
      <c r="P36" s="69"/>
    </row>
    <row r="37" spans="1:16" ht="15" customHeight="1" x14ac:dyDescent="0.2">
      <c r="A37" s="305"/>
      <c r="B37" s="305"/>
      <c r="C37" s="305"/>
      <c r="D37" s="305"/>
      <c r="E37" s="305"/>
      <c r="F37" s="305"/>
      <c r="G37" s="305"/>
      <c r="H37" s="305"/>
      <c r="I37" s="305"/>
      <c r="J37" s="305"/>
      <c r="K37" s="305"/>
      <c r="L37" s="305"/>
      <c r="M37" s="305"/>
      <c r="N37" s="305"/>
      <c r="O37" s="305"/>
      <c r="P37" s="69"/>
    </row>
    <row r="38" spans="1:16" ht="15" customHeight="1" x14ac:dyDescent="0.2">
      <c r="A38" s="305"/>
      <c r="B38" s="305"/>
      <c r="C38" s="305"/>
      <c r="D38" s="305"/>
      <c r="E38" s="305"/>
      <c r="F38" s="305"/>
      <c r="G38" s="305"/>
      <c r="H38" s="305"/>
      <c r="I38" s="305"/>
      <c r="J38" s="305"/>
      <c r="K38" s="305"/>
      <c r="L38" s="305"/>
      <c r="M38" s="305"/>
      <c r="N38" s="305"/>
      <c r="O38" s="305"/>
      <c r="P38" s="69"/>
    </row>
    <row r="39" spans="1:16" ht="15" customHeight="1" x14ac:dyDescent="0.2">
      <c r="A39" s="305"/>
      <c r="B39" s="305"/>
      <c r="C39" s="305"/>
      <c r="D39" s="305"/>
      <c r="E39" s="305"/>
      <c r="F39" s="305"/>
      <c r="G39" s="305"/>
      <c r="H39" s="305"/>
      <c r="I39" s="305"/>
      <c r="J39" s="305"/>
      <c r="K39" s="305"/>
      <c r="L39" s="305"/>
      <c r="M39" s="305"/>
      <c r="N39" s="305"/>
      <c r="O39" s="305"/>
      <c r="P39" s="69"/>
    </row>
    <row r="40" spans="1:16" ht="15" customHeight="1" x14ac:dyDescent="0.2">
      <c r="A40" s="305"/>
      <c r="B40" s="305"/>
      <c r="C40" s="305"/>
      <c r="D40" s="305"/>
      <c r="E40" s="305"/>
      <c r="F40" s="305"/>
      <c r="G40" s="305"/>
      <c r="H40" s="305"/>
      <c r="I40" s="305"/>
      <c r="J40" s="305"/>
      <c r="K40" s="305"/>
      <c r="L40" s="305"/>
      <c r="M40" s="305"/>
      <c r="N40" s="305"/>
      <c r="O40" s="305"/>
      <c r="P40" s="69"/>
    </row>
    <row r="41" spans="1:16" ht="15" customHeight="1" x14ac:dyDescent="0.2">
      <c r="A41" s="305"/>
      <c r="B41" s="305"/>
      <c r="C41" s="305"/>
      <c r="D41" s="305"/>
      <c r="E41" s="305"/>
      <c r="F41" s="305"/>
      <c r="G41" s="305"/>
      <c r="H41" s="305"/>
      <c r="I41" s="305"/>
      <c r="J41" s="305"/>
      <c r="K41" s="305"/>
      <c r="L41" s="305"/>
      <c r="M41" s="305"/>
      <c r="N41" s="305"/>
      <c r="O41" s="305"/>
      <c r="P41" s="69"/>
    </row>
    <row r="42" spans="1:16" ht="15" customHeight="1" x14ac:dyDescent="0.2">
      <c r="A42" s="305"/>
      <c r="B42" s="305"/>
      <c r="C42" s="305"/>
      <c r="D42" s="305"/>
      <c r="E42" s="305"/>
      <c r="F42" s="305"/>
      <c r="G42" s="305"/>
      <c r="H42" s="305"/>
      <c r="I42" s="305"/>
      <c r="J42" s="305"/>
      <c r="K42" s="305"/>
      <c r="L42" s="305"/>
      <c r="M42" s="305"/>
      <c r="N42" s="305"/>
      <c r="O42" s="305"/>
      <c r="P42" s="69"/>
    </row>
    <row r="43" spans="1:16" ht="15" customHeight="1" x14ac:dyDescent="0.2">
      <c r="A43" s="305"/>
      <c r="B43" s="305"/>
      <c r="C43" s="305"/>
      <c r="D43" s="305"/>
      <c r="E43" s="305"/>
      <c r="F43" s="305"/>
      <c r="G43" s="305"/>
      <c r="H43" s="305"/>
      <c r="I43" s="305"/>
      <c r="J43" s="305"/>
      <c r="K43" s="305"/>
      <c r="L43" s="305"/>
      <c r="M43" s="305"/>
      <c r="N43" s="305"/>
      <c r="O43" s="305"/>
      <c r="P43" s="69"/>
    </row>
    <row r="44" spans="1:16" ht="15" customHeight="1" x14ac:dyDescent="0.2">
      <c r="A44" s="305"/>
      <c r="B44" s="305"/>
      <c r="C44" s="305"/>
      <c r="D44" s="305"/>
      <c r="E44" s="305"/>
      <c r="F44" s="305"/>
      <c r="G44" s="305"/>
      <c r="H44" s="305"/>
      <c r="I44" s="305"/>
      <c r="J44" s="305"/>
      <c r="K44" s="305"/>
      <c r="L44" s="305"/>
      <c r="M44" s="305"/>
      <c r="N44" s="305"/>
      <c r="O44" s="305"/>
      <c r="P44" s="69"/>
    </row>
    <row r="45" spans="1:16" ht="15" customHeight="1" x14ac:dyDescent="0.2">
      <c r="A45" s="305"/>
      <c r="B45" s="305"/>
      <c r="C45" s="305"/>
      <c r="D45" s="305"/>
      <c r="E45" s="305"/>
      <c r="F45" s="305"/>
      <c r="G45" s="305"/>
      <c r="H45" s="305"/>
      <c r="I45" s="305"/>
      <c r="J45" s="305"/>
      <c r="K45" s="305"/>
      <c r="L45" s="305"/>
      <c r="M45" s="305"/>
      <c r="N45" s="305"/>
      <c r="O45" s="305"/>
      <c r="P45" s="69"/>
    </row>
    <row r="46" spans="1:16" ht="15" customHeight="1" x14ac:dyDescent="0.2">
      <c r="A46" s="305"/>
      <c r="B46" s="305"/>
      <c r="C46" s="305"/>
      <c r="D46" s="305"/>
      <c r="E46" s="305"/>
      <c r="F46" s="305"/>
      <c r="G46" s="305"/>
      <c r="H46" s="305"/>
      <c r="I46" s="305"/>
      <c r="J46" s="305"/>
      <c r="K46" s="305"/>
      <c r="L46" s="305"/>
      <c r="M46" s="305"/>
      <c r="N46" s="305"/>
      <c r="O46" s="305"/>
      <c r="P46" s="69"/>
    </row>
    <row r="47" spans="1:16" ht="15" customHeight="1" x14ac:dyDescent="0.2">
      <c r="A47" s="305"/>
      <c r="B47" s="305"/>
      <c r="C47" s="305"/>
      <c r="D47" s="305"/>
      <c r="E47" s="305"/>
      <c r="F47" s="305"/>
      <c r="G47" s="305"/>
      <c r="H47" s="305"/>
      <c r="I47" s="305"/>
      <c r="J47" s="305"/>
      <c r="K47" s="305"/>
      <c r="L47" s="305"/>
      <c r="M47" s="305"/>
      <c r="N47" s="305"/>
      <c r="O47" s="305"/>
      <c r="P47" s="69"/>
    </row>
    <row r="48" spans="1:16" ht="15" customHeight="1" x14ac:dyDescent="0.2">
      <c r="A48" s="305"/>
      <c r="B48" s="305"/>
      <c r="C48" s="305"/>
      <c r="D48" s="305"/>
      <c r="E48" s="305"/>
      <c r="F48" s="305"/>
      <c r="G48" s="305"/>
      <c r="H48" s="305"/>
      <c r="I48" s="305"/>
      <c r="J48" s="305"/>
      <c r="K48" s="305"/>
      <c r="L48" s="305"/>
      <c r="M48" s="305"/>
      <c r="N48" s="305"/>
      <c r="O48" s="305"/>
      <c r="P48" s="69"/>
    </row>
    <row r="49" spans="1:16" ht="15" customHeight="1" x14ac:dyDescent="0.2">
      <c r="A49" s="305"/>
      <c r="B49" s="305"/>
      <c r="C49" s="305"/>
      <c r="D49" s="305"/>
      <c r="E49" s="305"/>
      <c r="F49" s="305"/>
      <c r="G49" s="305"/>
      <c r="H49" s="305"/>
      <c r="I49" s="305"/>
      <c r="J49" s="305"/>
      <c r="K49" s="305"/>
      <c r="L49" s="305"/>
      <c r="M49" s="305"/>
      <c r="N49" s="305"/>
      <c r="O49" s="305"/>
      <c r="P49" s="69"/>
    </row>
    <row r="50" spans="1:16" ht="15" customHeight="1" x14ac:dyDescent="0.2">
      <c r="A50" s="401" t="s">
        <v>767</v>
      </c>
      <c r="B50" s="401"/>
      <c r="C50" s="401"/>
      <c r="D50" s="401"/>
      <c r="E50" s="401"/>
      <c r="F50" s="401"/>
      <c r="G50" s="401"/>
      <c r="H50" s="184"/>
      <c r="I50" s="184"/>
      <c r="J50" s="184"/>
      <c r="K50" s="184"/>
      <c r="L50" s="184"/>
      <c r="M50" s="184"/>
      <c r="N50" s="184"/>
      <c r="O50" s="184"/>
      <c r="P50" s="69"/>
    </row>
    <row r="51" spans="1:16" ht="15" customHeight="1" x14ac:dyDescent="0.2">
      <c r="A51" s="401"/>
      <c r="B51" s="401"/>
      <c r="C51" s="401"/>
      <c r="D51" s="401"/>
      <c r="E51" s="401"/>
      <c r="F51" s="401"/>
      <c r="G51" s="401"/>
      <c r="H51" s="184"/>
      <c r="I51" s="184"/>
      <c r="J51" s="184"/>
      <c r="K51" s="184"/>
      <c r="L51" s="184"/>
      <c r="M51" s="184"/>
      <c r="N51" s="184"/>
      <c r="O51" s="184"/>
      <c r="P51" s="69"/>
    </row>
    <row r="52" spans="1:16" ht="15" customHeight="1" x14ac:dyDescent="0.2">
      <c r="A52" s="401"/>
      <c r="B52" s="401"/>
      <c r="C52" s="401"/>
      <c r="D52" s="401"/>
      <c r="E52" s="401"/>
      <c r="F52" s="401"/>
      <c r="G52" s="401"/>
      <c r="H52" s="184"/>
      <c r="I52" s="184"/>
      <c r="J52" s="184"/>
      <c r="K52" s="184"/>
      <c r="L52" s="184"/>
      <c r="M52" s="184"/>
      <c r="N52" s="184"/>
      <c r="O52" s="184"/>
      <c r="P52" s="69"/>
    </row>
    <row r="53" spans="1:16" ht="15" customHeight="1" x14ac:dyDescent="0.2">
      <c r="A53" s="401"/>
      <c r="B53" s="401"/>
      <c r="C53" s="401"/>
      <c r="D53" s="401"/>
      <c r="E53" s="401"/>
      <c r="F53" s="401"/>
      <c r="G53" s="401"/>
      <c r="H53" s="184"/>
      <c r="I53" s="184"/>
      <c r="J53" s="184"/>
      <c r="K53" s="184"/>
      <c r="L53" s="184"/>
      <c r="M53" s="184"/>
      <c r="N53" s="184"/>
      <c r="O53" s="184"/>
      <c r="P53" s="69"/>
    </row>
    <row r="54" spans="1:16" ht="15" customHeight="1" x14ac:dyDescent="0.2">
      <c r="A54" s="401"/>
      <c r="B54" s="401"/>
      <c r="C54" s="401"/>
      <c r="D54" s="401"/>
      <c r="E54" s="401"/>
      <c r="F54" s="401"/>
      <c r="G54" s="401"/>
      <c r="H54" s="184"/>
      <c r="I54" s="184"/>
      <c r="J54" s="184"/>
      <c r="K54" s="184"/>
      <c r="L54" s="184"/>
      <c r="M54" s="184"/>
      <c r="N54" s="184"/>
      <c r="O54" s="184"/>
      <c r="P54" s="69"/>
    </row>
    <row r="55" spans="1:16" ht="15" customHeight="1" x14ac:dyDescent="0.2">
      <c r="A55" s="401"/>
      <c r="B55" s="401"/>
      <c r="C55" s="401"/>
      <c r="D55" s="401"/>
      <c r="E55" s="401"/>
      <c r="F55" s="401"/>
      <c r="G55" s="401"/>
      <c r="H55" s="184"/>
      <c r="I55" s="184"/>
      <c r="J55" s="184"/>
      <c r="K55" s="184"/>
      <c r="L55" s="184"/>
      <c r="M55" s="184"/>
      <c r="N55" s="184"/>
      <c r="O55" s="184"/>
      <c r="P55" s="69"/>
    </row>
    <row r="56" spans="1:16" ht="15" customHeight="1" x14ac:dyDescent="0.2">
      <c r="A56" s="274" t="s">
        <v>768</v>
      </c>
      <c r="B56" s="274"/>
      <c r="C56" s="274"/>
      <c r="D56" s="274"/>
      <c r="E56" s="274"/>
      <c r="F56" s="184"/>
      <c r="G56" s="184"/>
      <c r="H56" s="184"/>
      <c r="I56" s="184"/>
      <c r="J56" s="184"/>
      <c r="K56" s="184"/>
      <c r="L56" s="184"/>
      <c r="M56" s="184"/>
      <c r="N56" s="184"/>
      <c r="O56" s="184"/>
      <c r="P56" s="69"/>
    </row>
    <row r="57" spans="1:16" ht="15" customHeight="1" x14ac:dyDescent="0.2">
      <c r="A57" s="274"/>
      <c r="B57" s="274"/>
      <c r="C57" s="274"/>
      <c r="D57" s="274"/>
      <c r="E57" s="274"/>
      <c r="F57" s="184"/>
      <c r="G57" s="184"/>
      <c r="H57" s="184"/>
      <c r="I57" s="184"/>
      <c r="J57" s="184"/>
      <c r="K57" s="184"/>
      <c r="L57" s="184"/>
      <c r="M57" s="184"/>
      <c r="N57" s="184"/>
      <c r="O57" s="184"/>
      <c r="P57" s="69"/>
    </row>
    <row r="58" spans="1:16" ht="15" customHeight="1" x14ac:dyDescent="0.2">
      <c r="A58" s="274"/>
      <c r="B58" s="274"/>
      <c r="C58" s="274"/>
      <c r="D58" s="274"/>
      <c r="E58" s="274"/>
      <c r="F58" s="184"/>
      <c r="G58" s="184"/>
      <c r="H58" s="184"/>
      <c r="I58" s="184"/>
      <c r="J58" s="184"/>
      <c r="K58" s="184"/>
      <c r="L58" s="184"/>
      <c r="M58" s="184"/>
      <c r="N58" s="184"/>
      <c r="O58" s="184"/>
      <c r="P58" s="69"/>
    </row>
    <row r="59" spans="1:16" ht="15" customHeight="1" x14ac:dyDescent="0.2">
      <c r="A59" s="305" t="s">
        <v>769</v>
      </c>
      <c r="B59" s="305"/>
      <c r="C59" s="305"/>
      <c r="D59" s="305"/>
      <c r="E59" s="305"/>
      <c r="F59" s="305"/>
      <c r="G59" s="305"/>
      <c r="H59" s="305"/>
      <c r="I59" s="305"/>
      <c r="J59" s="305"/>
      <c r="K59" s="305"/>
      <c r="L59" s="305"/>
      <c r="M59" s="305"/>
      <c r="N59" s="305"/>
      <c r="O59" s="305"/>
      <c r="P59" s="69"/>
    </row>
    <row r="60" spans="1:16" ht="15" customHeight="1" x14ac:dyDescent="0.2">
      <c r="A60" s="305"/>
      <c r="B60" s="305"/>
      <c r="C60" s="305"/>
      <c r="D60" s="305"/>
      <c r="E60" s="305"/>
      <c r="F60" s="305"/>
      <c r="G60" s="305"/>
      <c r="H60" s="305"/>
      <c r="I60" s="305"/>
      <c r="J60" s="305"/>
      <c r="K60" s="305"/>
      <c r="L60" s="305"/>
      <c r="M60" s="305"/>
      <c r="N60" s="305"/>
      <c r="O60" s="305"/>
      <c r="P60" s="69"/>
    </row>
    <row r="61" spans="1:16" x14ac:dyDescent="0.2">
      <c r="A61" s="305"/>
      <c r="B61" s="305"/>
      <c r="C61" s="305"/>
      <c r="D61" s="305"/>
      <c r="E61" s="305"/>
      <c r="F61" s="305"/>
      <c r="G61" s="305"/>
      <c r="H61" s="305"/>
      <c r="I61" s="305"/>
      <c r="J61" s="305"/>
      <c r="K61" s="305"/>
      <c r="L61" s="305"/>
      <c r="M61" s="305"/>
      <c r="N61" s="305"/>
      <c r="O61" s="305"/>
      <c r="P61" s="69"/>
    </row>
    <row r="62" spans="1:16" ht="30" x14ac:dyDescent="0.2">
      <c r="A62" s="237"/>
      <c r="B62" s="246" t="s">
        <v>770</v>
      </c>
      <c r="C62" s="246" t="s">
        <v>771</v>
      </c>
      <c r="D62" s="246" t="s">
        <v>772</v>
      </c>
      <c r="E62" s="199"/>
      <c r="F62" s="199"/>
      <c r="G62" s="199"/>
      <c r="H62" s="199"/>
      <c r="I62" s="199"/>
      <c r="J62" s="199"/>
      <c r="K62" s="199"/>
      <c r="L62" s="199"/>
      <c r="M62" s="199"/>
      <c r="N62" s="199"/>
      <c r="O62" s="199"/>
      <c r="P62" s="69"/>
    </row>
    <row r="63" spans="1:16" ht="28.5" x14ac:dyDescent="0.2">
      <c r="A63" s="237" t="s">
        <v>164</v>
      </c>
      <c r="B63" s="247">
        <v>0.362217307090759</v>
      </c>
      <c r="C63" s="248"/>
      <c r="D63" s="247">
        <f>MAX(B63:C63)</f>
        <v>0.362217307090759</v>
      </c>
      <c r="E63" s="199"/>
      <c r="F63" s="199"/>
      <c r="G63" s="199"/>
      <c r="H63" s="199"/>
      <c r="I63" s="199"/>
      <c r="J63" s="199"/>
      <c r="K63" s="199"/>
      <c r="L63" s="199"/>
      <c r="M63" s="199"/>
      <c r="N63" s="199"/>
      <c r="O63" s="199"/>
      <c r="P63" s="69"/>
    </row>
    <row r="64" spans="1:16" ht="28.5" x14ac:dyDescent="0.2">
      <c r="A64" s="237" t="s">
        <v>168</v>
      </c>
      <c r="B64" s="247">
        <v>0.15811389684677099</v>
      </c>
      <c r="C64" s="248"/>
      <c r="D64" s="247">
        <f>MAX(B64:C64)</f>
        <v>0.15811389684677099</v>
      </c>
      <c r="E64" s="199"/>
      <c r="F64" s="199"/>
      <c r="G64" s="199"/>
      <c r="H64" s="199"/>
      <c r="I64" s="199"/>
      <c r="J64" s="199"/>
      <c r="K64" s="199"/>
      <c r="L64" s="199"/>
      <c r="M64" s="199"/>
      <c r="N64" s="199"/>
      <c r="O64" s="199"/>
      <c r="P64" s="69"/>
    </row>
    <row r="65" spans="1:16" x14ac:dyDescent="0.2">
      <c r="A65" s="184"/>
      <c r="B65" s="184"/>
      <c r="C65" s="184"/>
      <c r="D65" s="184"/>
      <c r="E65" s="184"/>
      <c r="F65" s="184"/>
      <c r="G65" s="184"/>
      <c r="H65" s="184"/>
      <c r="I65" s="184"/>
      <c r="J65" s="184"/>
      <c r="K65" s="184"/>
      <c r="L65" s="184"/>
      <c r="M65" s="184"/>
      <c r="N65" s="184"/>
      <c r="O65" s="184"/>
      <c r="P65" s="69"/>
    </row>
    <row r="66" spans="1:16" ht="45" x14ac:dyDescent="0.2">
      <c r="A66" s="71" t="s">
        <v>748</v>
      </c>
      <c r="B66" s="71" t="s">
        <v>749</v>
      </c>
      <c r="C66" s="71" t="s">
        <v>750</v>
      </c>
      <c r="D66" s="71" t="s">
        <v>751</v>
      </c>
      <c r="E66" s="71" t="s">
        <v>752</v>
      </c>
      <c r="F66" s="71" t="s">
        <v>736</v>
      </c>
      <c r="G66" s="71" t="s">
        <v>753</v>
      </c>
      <c r="H66" s="240" t="s">
        <v>754</v>
      </c>
      <c r="I66" s="240" t="s">
        <v>763</v>
      </c>
      <c r="J66" s="240" t="s">
        <v>764</v>
      </c>
      <c r="K66" s="240" t="s">
        <v>773</v>
      </c>
      <c r="L66" s="240" t="s">
        <v>774</v>
      </c>
      <c r="M66" s="240" t="s">
        <v>775</v>
      </c>
      <c r="N66" s="184"/>
      <c r="O66" s="184"/>
      <c r="P66" s="69"/>
    </row>
    <row r="67" spans="1:16" ht="42.75" x14ac:dyDescent="0.2">
      <c r="A67" s="72" t="str">
        <f>A32</f>
        <v>ABC_001</v>
      </c>
      <c r="B67" s="242" t="str">
        <f t="shared" ref="B67:J67" si="1">B32</f>
        <v>Prêt hypothécaire</v>
      </c>
      <c r="C67" s="242" t="str">
        <f t="shared" si="1"/>
        <v>Bien immobilier commercial</v>
      </c>
      <c r="D67" s="242" t="str">
        <f>D32</f>
        <v>255, rue Albert, Ottawa (Ontario)  K1P 6A9</v>
      </c>
      <c r="E67" s="231">
        <f t="shared" si="1"/>
        <v>7500000</v>
      </c>
      <c r="F67" s="231">
        <f t="shared" si="1"/>
        <v>0</v>
      </c>
      <c r="G67" s="231">
        <f t="shared" si="1"/>
        <v>10000000</v>
      </c>
      <c r="H67" s="249">
        <f t="shared" si="1"/>
        <v>0.75</v>
      </c>
      <c r="I67" s="250">
        <f t="shared" si="1"/>
        <v>45.419798</v>
      </c>
      <c r="J67" s="250">
        <f t="shared" si="1"/>
        <v>-75.701158000000007</v>
      </c>
      <c r="K67" s="250" t="s">
        <v>776</v>
      </c>
      <c r="L67" s="250">
        <f>D63</f>
        <v>0.362217307090759</v>
      </c>
      <c r="M67" s="250">
        <f>D64</f>
        <v>0.15811389684677099</v>
      </c>
      <c r="N67" s="184"/>
      <c r="O67" s="184"/>
      <c r="P67" s="69"/>
    </row>
    <row r="68" spans="1:16" x14ac:dyDescent="0.2">
      <c r="A68" s="184"/>
      <c r="B68" s="184"/>
      <c r="C68" s="184"/>
      <c r="D68" s="184"/>
      <c r="E68" s="184"/>
      <c r="F68" s="184"/>
      <c r="G68" s="184"/>
      <c r="H68" s="184"/>
      <c r="I68" s="184"/>
      <c r="J68" s="184"/>
      <c r="K68" s="184"/>
      <c r="L68" s="184"/>
      <c r="M68" s="184"/>
      <c r="N68" s="184"/>
      <c r="O68" s="184"/>
      <c r="P68" s="69"/>
    </row>
    <row r="69" spans="1:16" ht="15" x14ac:dyDescent="0.25">
      <c r="A69" s="304" t="s">
        <v>777</v>
      </c>
      <c r="B69" s="304"/>
      <c r="C69" s="304"/>
      <c r="D69" s="304"/>
      <c r="E69" s="304"/>
      <c r="F69" s="304"/>
      <c r="G69" s="304"/>
      <c r="H69" s="304"/>
      <c r="I69" s="304"/>
      <c r="J69" s="304"/>
      <c r="K69" s="304"/>
      <c r="L69" s="304"/>
      <c r="M69" s="304"/>
      <c r="N69" s="304"/>
      <c r="O69" s="304"/>
      <c r="P69" s="69"/>
    </row>
    <row r="70" spans="1:16" ht="15" customHeight="1" x14ac:dyDescent="0.2">
      <c r="A70" s="305" t="s">
        <v>778</v>
      </c>
      <c r="B70" s="305"/>
      <c r="C70" s="305"/>
      <c r="D70" s="305"/>
      <c r="E70" s="305"/>
      <c r="F70" s="305"/>
      <c r="G70" s="305"/>
      <c r="H70" s="305"/>
      <c r="I70" s="305"/>
      <c r="J70" s="305"/>
      <c r="K70" s="305"/>
      <c r="L70" s="305"/>
      <c r="M70" s="305"/>
      <c r="N70" s="305"/>
      <c r="O70" s="305"/>
      <c r="P70" s="69"/>
    </row>
    <row r="71" spans="1:16" ht="15" customHeight="1" x14ac:dyDescent="0.2">
      <c r="A71" s="305"/>
      <c r="B71" s="305"/>
      <c r="C71" s="305"/>
      <c r="D71" s="305"/>
      <c r="E71" s="305"/>
      <c r="F71" s="305"/>
      <c r="G71" s="305"/>
      <c r="H71" s="305"/>
      <c r="I71" s="305"/>
      <c r="J71" s="305"/>
      <c r="K71" s="305"/>
      <c r="L71" s="305"/>
      <c r="M71" s="305"/>
      <c r="N71" s="305"/>
      <c r="O71" s="305"/>
      <c r="P71" s="69"/>
    </row>
    <row r="72" spans="1:16" ht="15" customHeight="1" x14ac:dyDescent="0.2">
      <c r="A72" s="305"/>
      <c r="B72" s="305"/>
      <c r="C72" s="305"/>
      <c r="D72" s="305"/>
      <c r="E72" s="305"/>
      <c r="F72" s="305"/>
      <c r="G72" s="305"/>
      <c r="H72" s="305"/>
      <c r="I72" s="305"/>
      <c r="J72" s="305"/>
      <c r="K72" s="305"/>
      <c r="L72" s="305"/>
      <c r="M72" s="305"/>
      <c r="N72" s="305"/>
      <c r="O72" s="305"/>
      <c r="P72" s="69"/>
    </row>
    <row r="73" spans="1:16" ht="15" customHeight="1" x14ac:dyDescent="0.2">
      <c r="A73" s="305"/>
      <c r="B73" s="305"/>
      <c r="C73" s="305"/>
      <c r="D73" s="305"/>
      <c r="E73" s="305"/>
      <c r="F73" s="305"/>
      <c r="G73" s="305"/>
      <c r="H73" s="305"/>
      <c r="I73" s="305"/>
      <c r="J73" s="305"/>
      <c r="K73" s="305"/>
      <c r="L73" s="305"/>
      <c r="M73" s="305"/>
      <c r="N73" s="305"/>
      <c r="O73" s="305"/>
      <c r="P73" s="69"/>
    </row>
    <row r="74" spans="1:16" ht="15" customHeight="1" x14ac:dyDescent="0.2">
      <c r="A74" s="305"/>
      <c r="B74" s="305"/>
      <c r="C74" s="305"/>
      <c r="D74" s="305"/>
      <c r="E74" s="305"/>
      <c r="F74" s="305"/>
      <c r="G74" s="305"/>
      <c r="H74" s="305"/>
      <c r="I74" s="305"/>
      <c r="J74" s="305"/>
      <c r="K74" s="305"/>
      <c r="L74" s="305"/>
      <c r="M74" s="305"/>
      <c r="N74" s="305"/>
      <c r="O74" s="305"/>
      <c r="P74" s="69"/>
    </row>
    <row r="75" spans="1:16" ht="15" customHeight="1" x14ac:dyDescent="0.2">
      <c r="A75" s="305"/>
      <c r="B75" s="305"/>
      <c r="C75" s="305"/>
      <c r="D75" s="305"/>
      <c r="E75" s="305"/>
      <c r="F75" s="305"/>
      <c r="G75" s="305"/>
      <c r="H75" s="305"/>
      <c r="I75" s="305"/>
      <c r="J75" s="305"/>
      <c r="K75" s="305"/>
      <c r="L75" s="305"/>
      <c r="M75" s="305"/>
      <c r="N75" s="305"/>
      <c r="O75" s="305"/>
      <c r="P75" s="69"/>
    </row>
    <row r="76" spans="1:16" ht="15" customHeight="1" x14ac:dyDescent="0.2">
      <c r="A76" s="305"/>
      <c r="B76" s="305"/>
      <c r="C76" s="305"/>
      <c r="D76" s="305"/>
      <c r="E76" s="305"/>
      <c r="F76" s="305"/>
      <c r="G76" s="305"/>
      <c r="H76" s="305"/>
      <c r="I76" s="305"/>
      <c r="J76" s="305"/>
      <c r="K76" s="305"/>
      <c r="L76" s="305"/>
      <c r="M76" s="305"/>
      <c r="N76" s="305"/>
      <c r="O76" s="305"/>
      <c r="P76" s="69"/>
    </row>
    <row r="77" spans="1:16" ht="15" customHeight="1" x14ac:dyDescent="0.2">
      <c r="A77" s="305"/>
      <c r="B77" s="305"/>
      <c r="C77" s="305"/>
      <c r="D77" s="305"/>
      <c r="E77" s="305"/>
      <c r="F77" s="305"/>
      <c r="G77" s="305"/>
      <c r="H77" s="305"/>
      <c r="I77" s="305"/>
      <c r="J77" s="305"/>
      <c r="K77" s="305"/>
      <c r="L77" s="305"/>
      <c r="M77" s="305"/>
      <c r="N77" s="305"/>
      <c r="O77" s="305"/>
      <c r="P77" s="69"/>
    </row>
    <row r="78" spans="1:16" ht="15" customHeight="1" x14ac:dyDescent="0.2">
      <c r="A78" s="305"/>
      <c r="B78" s="305"/>
      <c r="C78" s="305"/>
      <c r="D78" s="305"/>
      <c r="E78" s="305"/>
      <c r="F78" s="305"/>
      <c r="G78" s="305"/>
      <c r="H78" s="305"/>
      <c r="I78" s="305"/>
      <c r="J78" s="305"/>
      <c r="K78" s="305"/>
      <c r="L78" s="305"/>
      <c r="M78" s="305"/>
      <c r="N78" s="305"/>
      <c r="O78" s="305"/>
      <c r="P78" s="69"/>
    </row>
    <row r="79" spans="1:16" ht="15" customHeight="1" x14ac:dyDescent="0.2">
      <c r="A79" s="305"/>
      <c r="B79" s="305"/>
      <c r="C79" s="305"/>
      <c r="D79" s="305"/>
      <c r="E79" s="305"/>
      <c r="F79" s="305"/>
      <c r="G79" s="305"/>
      <c r="H79" s="305"/>
      <c r="I79" s="305"/>
      <c r="J79" s="305"/>
      <c r="K79" s="305"/>
      <c r="L79" s="305"/>
      <c r="M79" s="305"/>
      <c r="N79" s="305"/>
      <c r="O79" s="305"/>
      <c r="P79" s="69"/>
    </row>
    <row r="80" spans="1:16" ht="15" customHeight="1" x14ac:dyDescent="0.2">
      <c r="A80" s="305"/>
      <c r="B80" s="305"/>
      <c r="C80" s="305"/>
      <c r="D80" s="305"/>
      <c r="E80" s="305"/>
      <c r="F80" s="305"/>
      <c r="G80" s="305"/>
      <c r="H80" s="305"/>
      <c r="I80" s="305"/>
      <c r="J80" s="305"/>
      <c r="K80" s="305"/>
      <c r="L80" s="305"/>
      <c r="M80" s="305"/>
      <c r="N80" s="305"/>
      <c r="O80" s="305"/>
      <c r="P80" s="69"/>
    </row>
    <row r="81" spans="1:16" ht="15" customHeight="1" x14ac:dyDescent="0.2">
      <c r="A81" s="305"/>
      <c r="B81" s="305"/>
      <c r="C81" s="305"/>
      <c r="D81" s="305"/>
      <c r="E81" s="305"/>
      <c r="F81" s="305"/>
      <c r="G81" s="305"/>
      <c r="H81" s="305"/>
      <c r="I81" s="305"/>
      <c r="J81" s="305"/>
      <c r="K81" s="305"/>
      <c r="L81" s="305"/>
      <c r="M81" s="305"/>
      <c r="N81" s="305"/>
      <c r="O81" s="305"/>
      <c r="P81" s="69"/>
    </row>
    <row r="82" spans="1:16" ht="15" customHeight="1" x14ac:dyDescent="0.2">
      <c r="A82" s="305"/>
      <c r="B82" s="305"/>
      <c r="C82" s="305"/>
      <c r="D82" s="305"/>
      <c r="E82" s="305"/>
      <c r="F82" s="305"/>
      <c r="G82" s="305"/>
      <c r="H82" s="305"/>
      <c r="I82" s="305"/>
      <c r="J82" s="305"/>
      <c r="K82" s="305"/>
      <c r="L82" s="305"/>
      <c r="M82" s="305"/>
      <c r="N82" s="305"/>
      <c r="O82" s="305"/>
      <c r="P82" s="69"/>
    </row>
    <row r="83" spans="1:16" ht="15" customHeight="1" x14ac:dyDescent="0.2">
      <c r="A83" s="305"/>
      <c r="B83" s="305"/>
      <c r="C83" s="305"/>
      <c r="D83" s="305"/>
      <c r="E83" s="305"/>
      <c r="F83" s="305"/>
      <c r="G83" s="305"/>
      <c r="H83" s="305"/>
      <c r="I83" s="305"/>
      <c r="J83" s="305"/>
      <c r="K83" s="305"/>
      <c r="L83" s="305"/>
      <c r="M83" s="305"/>
      <c r="N83" s="305"/>
      <c r="O83" s="305"/>
      <c r="P83" s="69"/>
    </row>
    <row r="84" spans="1:16" ht="15" customHeight="1" x14ac:dyDescent="0.2">
      <c r="A84" s="305"/>
      <c r="B84" s="305"/>
      <c r="C84" s="305"/>
      <c r="D84" s="305"/>
      <c r="E84" s="305"/>
      <c r="F84" s="305"/>
      <c r="G84" s="305"/>
      <c r="H84" s="305"/>
      <c r="I84" s="305"/>
      <c r="J84" s="305"/>
      <c r="K84" s="305"/>
      <c r="L84" s="305"/>
      <c r="M84" s="305"/>
      <c r="N84" s="305"/>
      <c r="O84" s="305"/>
      <c r="P84" s="69"/>
    </row>
    <row r="85" spans="1:16" ht="15" customHeight="1" x14ac:dyDescent="0.2">
      <c r="A85" s="305"/>
      <c r="B85" s="305"/>
      <c r="C85" s="305"/>
      <c r="D85" s="305"/>
      <c r="E85" s="305"/>
      <c r="F85" s="305"/>
      <c r="G85" s="305"/>
      <c r="H85" s="305"/>
      <c r="I85" s="305"/>
      <c r="J85" s="305"/>
      <c r="K85" s="305"/>
      <c r="L85" s="305"/>
      <c r="M85" s="305"/>
      <c r="N85" s="305"/>
      <c r="O85" s="305"/>
      <c r="P85" s="69"/>
    </row>
    <row r="86" spans="1:16" ht="15" customHeight="1" x14ac:dyDescent="0.2">
      <c r="A86" s="305"/>
      <c r="B86" s="305"/>
      <c r="C86" s="305"/>
      <c r="D86" s="305"/>
      <c r="E86" s="305"/>
      <c r="F86" s="305"/>
      <c r="G86" s="305"/>
      <c r="H86" s="305"/>
      <c r="I86" s="305"/>
      <c r="J86" s="305"/>
      <c r="K86" s="305"/>
      <c r="L86" s="305"/>
      <c r="M86" s="305"/>
      <c r="N86" s="305"/>
      <c r="O86" s="305"/>
      <c r="P86" s="69"/>
    </row>
    <row r="87" spans="1:16" ht="15" customHeight="1" x14ac:dyDescent="0.2">
      <c r="A87" s="305"/>
      <c r="B87" s="305"/>
      <c r="C87" s="305"/>
      <c r="D87" s="305"/>
      <c r="E87" s="305"/>
      <c r="F87" s="305"/>
      <c r="G87" s="305"/>
      <c r="H87" s="305"/>
      <c r="I87" s="305"/>
      <c r="J87" s="305"/>
      <c r="K87" s="305"/>
      <c r="L87" s="305"/>
      <c r="M87" s="305"/>
      <c r="N87" s="305"/>
      <c r="O87" s="305"/>
      <c r="P87" s="69"/>
    </row>
    <row r="88" spans="1:16" ht="15" customHeight="1" x14ac:dyDescent="0.2">
      <c r="A88" s="305"/>
      <c r="B88" s="305"/>
      <c r="C88" s="305"/>
      <c r="D88" s="305"/>
      <c r="E88" s="305"/>
      <c r="F88" s="305"/>
      <c r="G88" s="305"/>
      <c r="H88" s="305"/>
      <c r="I88" s="305"/>
      <c r="J88" s="305"/>
      <c r="K88" s="305"/>
      <c r="L88" s="305"/>
      <c r="M88" s="305"/>
      <c r="N88" s="305"/>
      <c r="O88" s="305"/>
      <c r="P88" s="69"/>
    </row>
    <row r="89" spans="1:16" x14ac:dyDescent="0.2">
      <c r="A89" s="305"/>
      <c r="B89" s="305"/>
      <c r="C89" s="305"/>
      <c r="D89" s="305"/>
      <c r="E89" s="305"/>
      <c r="F89" s="305"/>
      <c r="G89" s="305"/>
      <c r="H89" s="305"/>
      <c r="I89" s="305"/>
      <c r="J89" s="305"/>
      <c r="K89" s="305"/>
      <c r="L89" s="305"/>
      <c r="M89" s="305"/>
      <c r="N89" s="305"/>
      <c r="O89" s="305"/>
      <c r="P89" s="69"/>
    </row>
    <row r="90" spans="1:16" ht="45" x14ac:dyDescent="0.2">
      <c r="A90" s="251" t="s">
        <v>779</v>
      </c>
      <c r="B90" s="251" t="s">
        <v>26</v>
      </c>
      <c r="C90" s="251" t="s">
        <v>136</v>
      </c>
      <c r="D90" s="251" t="s">
        <v>139</v>
      </c>
      <c r="E90" s="251" t="s">
        <v>142</v>
      </c>
      <c r="F90" s="251" t="s">
        <v>144</v>
      </c>
      <c r="G90" s="251" t="s">
        <v>147</v>
      </c>
      <c r="H90" s="251" t="s">
        <v>161</v>
      </c>
      <c r="I90" s="251" t="s">
        <v>36</v>
      </c>
      <c r="J90" s="251" t="s">
        <v>127</v>
      </c>
      <c r="K90" s="251" t="s">
        <v>164</v>
      </c>
      <c r="L90" s="251" t="s">
        <v>168</v>
      </c>
      <c r="M90" s="184"/>
      <c r="N90" s="184"/>
      <c r="O90" s="184"/>
      <c r="P90" s="69"/>
    </row>
    <row r="91" spans="1:16" s="34" customFormat="1" ht="28.5" x14ac:dyDescent="0.2">
      <c r="A91" s="252">
        <v>7516</v>
      </c>
      <c r="B91" s="242" t="s">
        <v>384</v>
      </c>
      <c r="C91" s="242">
        <v>31</v>
      </c>
      <c r="D91" s="242" t="s">
        <v>780</v>
      </c>
      <c r="E91" s="242" t="s">
        <v>436</v>
      </c>
      <c r="F91" s="242">
        <v>4</v>
      </c>
      <c r="G91" s="245" t="s">
        <v>475</v>
      </c>
      <c r="H91" s="242">
        <v>6</v>
      </c>
      <c r="I91" s="244">
        <f>E67</f>
        <v>7500000</v>
      </c>
      <c r="J91" s="244">
        <f>F67</f>
        <v>0</v>
      </c>
      <c r="K91" s="264">
        <f>D63</f>
        <v>0.362217307090759</v>
      </c>
      <c r="L91" s="264">
        <f>D64</f>
        <v>0.15811389684677099</v>
      </c>
      <c r="M91" s="184"/>
      <c r="N91" s="184"/>
      <c r="O91" s="184"/>
      <c r="P91" s="212"/>
    </row>
    <row r="92" spans="1:16" x14ac:dyDescent="0.2">
      <c r="A92" s="207"/>
      <c r="B92" s="207"/>
      <c r="C92" s="207"/>
      <c r="D92" s="207"/>
      <c r="E92" s="207"/>
      <c r="F92" s="207"/>
      <c r="G92" s="207"/>
      <c r="H92" s="207"/>
      <c r="I92" s="207"/>
      <c r="J92" s="207"/>
      <c r="K92" s="207"/>
      <c r="L92" s="207"/>
      <c r="M92" s="207"/>
      <c r="N92" s="207"/>
      <c r="O92" s="207"/>
      <c r="P92" s="69"/>
    </row>
    <row r="93" spans="1:16" x14ac:dyDescent="0.2">
      <c r="A93" s="69"/>
      <c r="B93" s="69"/>
      <c r="C93" s="69"/>
      <c r="D93" s="69"/>
      <c r="E93" s="69"/>
      <c r="F93" s="69"/>
      <c r="G93" s="69"/>
      <c r="H93" s="69"/>
      <c r="I93" s="69"/>
      <c r="J93" s="69"/>
      <c r="K93" s="69"/>
      <c r="L93" s="69"/>
      <c r="M93" s="69"/>
      <c r="N93" s="69"/>
      <c r="O93" s="69"/>
      <c r="P93" s="69"/>
    </row>
    <row r="96" spans="1:16" x14ac:dyDescent="0.2">
      <c r="A96" s="38"/>
      <c r="B96" s="38"/>
      <c r="C96" s="38"/>
      <c r="D96" s="254"/>
      <c r="E96" s="38"/>
      <c r="F96" s="38"/>
      <c r="G96" s="38"/>
      <c r="H96" s="38"/>
      <c r="I96" s="38"/>
      <c r="J96" s="38"/>
      <c r="K96" s="38"/>
      <c r="L96" s="38"/>
    </row>
  </sheetData>
  <mergeCells count="14">
    <mergeCell ref="A69:O69"/>
    <mergeCell ref="A70:O89"/>
    <mergeCell ref="A28:O30"/>
    <mergeCell ref="A34:O34"/>
    <mergeCell ref="A35:O49"/>
    <mergeCell ref="A50:G55"/>
    <mergeCell ref="A56:E58"/>
    <mergeCell ref="A59:O61"/>
    <mergeCell ref="A27:O27"/>
    <mergeCell ref="A1:O1"/>
    <mergeCell ref="A2:O14"/>
    <mergeCell ref="A15:O15"/>
    <mergeCell ref="A16:O18"/>
    <mergeCell ref="A22:O26"/>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B483D-A2E6-47C3-8C54-1B6F09054912}">
  <sheetPr>
    <tabColor theme="9" tint="-0.249977111117893"/>
  </sheetPr>
  <dimension ref="A1:P168"/>
  <sheetViews>
    <sheetView workbookViewId="0">
      <selection sqref="A1:O1"/>
    </sheetView>
  </sheetViews>
  <sheetFormatPr defaultColWidth="9.140625" defaultRowHeight="14.25" x14ac:dyDescent="0.2"/>
  <cols>
    <col min="1" max="1" width="12.42578125" style="12" customWidth="1"/>
    <col min="2" max="2" width="17.7109375" style="12" customWidth="1"/>
    <col min="3" max="3" width="19.7109375" style="12" customWidth="1"/>
    <col min="4" max="4" width="21.85546875" style="12" customWidth="1"/>
    <col min="5" max="5" width="20" style="12" customWidth="1"/>
    <col min="6" max="6" width="11.140625" style="12" customWidth="1"/>
    <col min="7" max="9" width="15" style="12" customWidth="1"/>
    <col min="10" max="10" width="12.28515625" style="12" customWidth="1"/>
    <col min="11" max="15" width="11.140625" style="12" customWidth="1"/>
    <col min="16" max="16" width="3.5703125" style="12" customWidth="1"/>
    <col min="17" max="16384" width="9.140625" style="12"/>
  </cols>
  <sheetData>
    <row r="1" spans="1:16" ht="15" x14ac:dyDescent="0.25">
      <c r="A1" s="304" t="s">
        <v>781</v>
      </c>
      <c r="B1" s="304"/>
      <c r="C1" s="304"/>
      <c r="D1" s="304"/>
      <c r="E1" s="304"/>
      <c r="F1" s="304"/>
      <c r="G1" s="304"/>
      <c r="H1" s="304"/>
      <c r="I1" s="304"/>
      <c r="J1" s="304"/>
      <c r="K1" s="304"/>
      <c r="L1" s="304"/>
      <c r="M1" s="304"/>
      <c r="N1" s="304"/>
      <c r="O1" s="304"/>
      <c r="P1" s="69"/>
    </row>
    <row r="2" spans="1:16" ht="15" customHeight="1" x14ac:dyDescent="0.2">
      <c r="A2" s="303" t="s">
        <v>782</v>
      </c>
      <c r="B2" s="303"/>
      <c r="C2" s="303"/>
      <c r="D2" s="303"/>
      <c r="E2" s="303"/>
      <c r="F2" s="303"/>
      <c r="G2" s="303"/>
      <c r="H2" s="303"/>
      <c r="I2" s="303"/>
      <c r="J2" s="303"/>
      <c r="K2" s="303"/>
      <c r="L2" s="303"/>
      <c r="M2" s="303"/>
      <c r="N2" s="303"/>
      <c r="O2" s="303"/>
      <c r="P2" s="69"/>
    </row>
    <row r="3" spans="1:16" ht="15" customHeight="1" x14ac:dyDescent="0.2">
      <c r="A3" s="303"/>
      <c r="B3" s="303"/>
      <c r="C3" s="303"/>
      <c r="D3" s="303"/>
      <c r="E3" s="303"/>
      <c r="F3" s="303"/>
      <c r="G3" s="303"/>
      <c r="H3" s="303"/>
      <c r="I3" s="303"/>
      <c r="J3" s="303"/>
      <c r="K3" s="303"/>
      <c r="L3" s="303"/>
      <c r="M3" s="303"/>
      <c r="N3" s="303"/>
      <c r="O3" s="303"/>
      <c r="P3" s="69"/>
    </row>
    <row r="4" spans="1:16" ht="15" customHeight="1" x14ac:dyDescent="0.2">
      <c r="A4" s="303"/>
      <c r="B4" s="303"/>
      <c r="C4" s="303"/>
      <c r="D4" s="303"/>
      <c r="E4" s="303"/>
      <c r="F4" s="303"/>
      <c r="G4" s="303"/>
      <c r="H4" s="303"/>
      <c r="I4" s="303"/>
      <c r="J4" s="303"/>
      <c r="K4" s="303"/>
      <c r="L4" s="303"/>
      <c r="M4" s="303"/>
      <c r="N4" s="303"/>
      <c r="O4" s="303"/>
      <c r="P4" s="69"/>
    </row>
    <row r="5" spans="1:16" ht="15" customHeight="1" x14ac:dyDescent="0.2">
      <c r="A5" s="303"/>
      <c r="B5" s="303"/>
      <c r="C5" s="303"/>
      <c r="D5" s="303"/>
      <c r="E5" s="303"/>
      <c r="F5" s="303"/>
      <c r="G5" s="303"/>
      <c r="H5" s="303"/>
      <c r="I5" s="303"/>
      <c r="J5" s="303"/>
      <c r="K5" s="303"/>
      <c r="L5" s="303"/>
      <c r="M5" s="303"/>
      <c r="N5" s="303"/>
      <c r="O5" s="303"/>
      <c r="P5" s="69"/>
    </row>
    <row r="6" spans="1:16" ht="15" customHeight="1" x14ac:dyDescent="0.2">
      <c r="A6" s="303"/>
      <c r="B6" s="303"/>
      <c r="C6" s="303"/>
      <c r="D6" s="303"/>
      <c r="E6" s="303"/>
      <c r="F6" s="303"/>
      <c r="G6" s="303"/>
      <c r="H6" s="303"/>
      <c r="I6" s="303"/>
      <c r="J6" s="303"/>
      <c r="K6" s="303"/>
      <c r="L6" s="303"/>
      <c r="M6" s="303"/>
      <c r="N6" s="303"/>
      <c r="O6" s="303"/>
      <c r="P6" s="69"/>
    </row>
    <row r="7" spans="1:16" ht="15" customHeight="1" x14ac:dyDescent="0.2">
      <c r="A7" s="303"/>
      <c r="B7" s="303"/>
      <c r="C7" s="303"/>
      <c r="D7" s="303"/>
      <c r="E7" s="303"/>
      <c r="F7" s="303"/>
      <c r="G7" s="303"/>
      <c r="H7" s="303"/>
      <c r="I7" s="303"/>
      <c r="J7" s="303"/>
      <c r="K7" s="303"/>
      <c r="L7" s="303"/>
      <c r="M7" s="303"/>
      <c r="N7" s="303"/>
      <c r="O7" s="303"/>
      <c r="P7" s="69"/>
    </row>
    <row r="8" spans="1:16" ht="15" customHeight="1" x14ac:dyDescent="0.2">
      <c r="A8" s="303"/>
      <c r="B8" s="303"/>
      <c r="C8" s="303"/>
      <c r="D8" s="303"/>
      <c r="E8" s="303"/>
      <c r="F8" s="303"/>
      <c r="G8" s="303"/>
      <c r="H8" s="303"/>
      <c r="I8" s="303"/>
      <c r="J8" s="303"/>
      <c r="K8" s="303"/>
      <c r="L8" s="303"/>
      <c r="M8" s="303"/>
      <c r="N8" s="303"/>
      <c r="O8" s="303"/>
      <c r="P8" s="69"/>
    </row>
    <row r="9" spans="1:16" ht="15" customHeight="1" x14ac:dyDescent="0.2">
      <c r="A9" s="303"/>
      <c r="B9" s="303"/>
      <c r="C9" s="303"/>
      <c r="D9" s="303"/>
      <c r="E9" s="303"/>
      <c r="F9" s="303"/>
      <c r="G9" s="303"/>
      <c r="H9" s="303"/>
      <c r="I9" s="303"/>
      <c r="J9" s="303"/>
      <c r="K9" s="303"/>
      <c r="L9" s="303"/>
      <c r="M9" s="303"/>
      <c r="N9" s="303"/>
      <c r="O9" s="303"/>
      <c r="P9" s="69"/>
    </row>
    <row r="10" spans="1:16" ht="15" customHeight="1" x14ac:dyDescent="0.2">
      <c r="A10" s="303"/>
      <c r="B10" s="303"/>
      <c r="C10" s="303"/>
      <c r="D10" s="303"/>
      <c r="E10" s="303"/>
      <c r="F10" s="303"/>
      <c r="G10" s="303"/>
      <c r="H10" s="303"/>
      <c r="I10" s="303"/>
      <c r="J10" s="303"/>
      <c r="K10" s="303"/>
      <c r="L10" s="303"/>
      <c r="M10" s="303"/>
      <c r="N10" s="303"/>
      <c r="O10" s="303"/>
      <c r="P10" s="69"/>
    </row>
    <row r="11" spans="1:16" ht="15" customHeight="1" x14ac:dyDescent="0.2">
      <c r="A11" s="303"/>
      <c r="B11" s="303"/>
      <c r="C11" s="303"/>
      <c r="D11" s="303"/>
      <c r="E11" s="303"/>
      <c r="F11" s="303"/>
      <c r="G11" s="303"/>
      <c r="H11" s="303"/>
      <c r="I11" s="303"/>
      <c r="J11" s="303"/>
      <c r="K11" s="303"/>
      <c r="L11" s="303"/>
      <c r="M11" s="303"/>
      <c r="N11" s="303"/>
      <c r="O11" s="303"/>
      <c r="P11" s="69"/>
    </row>
    <row r="12" spans="1:16" ht="15" customHeight="1" x14ac:dyDescent="0.2">
      <c r="A12" s="303"/>
      <c r="B12" s="303"/>
      <c r="C12" s="303"/>
      <c r="D12" s="303"/>
      <c r="E12" s="303"/>
      <c r="F12" s="303"/>
      <c r="G12" s="303"/>
      <c r="H12" s="303"/>
      <c r="I12" s="303"/>
      <c r="J12" s="303"/>
      <c r="K12" s="303"/>
      <c r="L12" s="303"/>
      <c r="M12" s="303"/>
      <c r="N12" s="303"/>
      <c r="O12" s="303"/>
      <c r="P12" s="69"/>
    </row>
    <row r="13" spans="1:16" ht="15" customHeight="1" x14ac:dyDescent="0.2">
      <c r="A13" s="303"/>
      <c r="B13" s="303"/>
      <c r="C13" s="303"/>
      <c r="D13" s="303"/>
      <c r="E13" s="303"/>
      <c r="F13" s="303"/>
      <c r="G13" s="303"/>
      <c r="H13" s="303"/>
      <c r="I13" s="303"/>
      <c r="J13" s="303"/>
      <c r="K13" s="303"/>
      <c r="L13" s="303"/>
      <c r="M13" s="303"/>
      <c r="N13" s="303"/>
      <c r="O13" s="303"/>
      <c r="P13" s="69"/>
    </row>
    <row r="14" spans="1:16" ht="15" customHeight="1" x14ac:dyDescent="0.2">
      <c r="A14" s="303"/>
      <c r="B14" s="303"/>
      <c r="C14" s="303"/>
      <c r="D14" s="303"/>
      <c r="E14" s="303"/>
      <c r="F14" s="303"/>
      <c r="G14" s="303"/>
      <c r="H14" s="303"/>
      <c r="I14" s="303"/>
      <c r="J14" s="303"/>
      <c r="K14" s="303"/>
      <c r="L14" s="303"/>
      <c r="M14" s="303"/>
      <c r="N14" s="303"/>
      <c r="O14" s="303"/>
      <c r="P14" s="69"/>
    </row>
    <row r="15" spans="1:16" ht="15" x14ac:dyDescent="0.25">
      <c r="A15" s="304" t="s">
        <v>783</v>
      </c>
      <c r="B15" s="304"/>
      <c r="C15" s="304"/>
      <c r="D15" s="304"/>
      <c r="E15" s="304"/>
      <c r="F15" s="304"/>
      <c r="G15" s="304"/>
      <c r="H15" s="304"/>
      <c r="I15" s="304"/>
      <c r="J15" s="304"/>
      <c r="K15" s="304"/>
      <c r="L15" s="304"/>
      <c r="M15" s="304"/>
      <c r="N15" s="304"/>
      <c r="O15" s="304"/>
      <c r="P15" s="69"/>
    </row>
    <row r="16" spans="1:16" ht="15" customHeight="1" x14ac:dyDescent="0.2">
      <c r="A16" s="305" t="s">
        <v>784</v>
      </c>
      <c r="B16" s="305"/>
      <c r="C16" s="305"/>
      <c r="D16" s="305"/>
      <c r="E16" s="305"/>
      <c r="F16" s="305"/>
      <c r="G16" s="305"/>
      <c r="H16" s="305"/>
      <c r="I16" s="305"/>
      <c r="J16" s="305"/>
      <c r="K16" s="305"/>
      <c r="L16" s="305"/>
      <c r="M16" s="305"/>
      <c r="N16" s="305"/>
      <c r="O16" s="305"/>
      <c r="P16" s="69"/>
    </row>
    <row r="17" spans="1:16" ht="15" customHeight="1" x14ac:dyDescent="0.2">
      <c r="A17" s="305"/>
      <c r="B17" s="305"/>
      <c r="C17" s="305"/>
      <c r="D17" s="305"/>
      <c r="E17" s="305"/>
      <c r="F17" s="305"/>
      <c r="G17" s="305"/>
      <c r="H17" s="305"/>
      <c r="I17" s="305"/>
      <c r="J17" s="305"/>
      <c r="K17" s="305"/>
      <c r="L17" s="305"/>
      <c r="M17" s="305"/>
      <c r="N17" s="305"/>
      <c r="O17" s="305"/>
      <c r="P17" s="69"/>
    </row>
    <row r="18" spans="1:16" x14ac:dyDescent="0.2">
      <c r="A18" s="305"/>
      <c r="B18" s="305"/>
      <c r="C18" s="305"/>
      <c r="D18" s="305"/>
      <c r="E18" s="305"/>
      <c r="F18" s="305"/>
      <c r="G18" s="305"/>
      <c r="H18" s="305"/>
      <c r="I18" s="305"/>
      <c r="J18" s="305"/>
      <c r="K18" s="305"/>
      <c r="L18" s="305"/>
      <c r="M18" s="305"/>
      <c r="N18" s="305"/>
      <c r="O18" s="305"/>
      <c r="P18" s="69"/>
    </row>
    <row r="19" spans="1:16" ht="45" x14ac:dyDescent="0.2">
      <c r="A19" s="71" t="s">
        <v>748</v>
      </c>
      <c r="B19" s="71" t="s">
        <v>749</v>
      </c>
      <c r="C19" s="71" t="s">
        <v>750</v>
      </c>
      <c r="D19" s="71" t="s">
        <v>751</v>
      </c>
      <c r="E19" s="71" t="s">
        <v>752</v>
      </c>
      <c r="F19" s="71" t="s">
        <v>736</v>
      </c>
      <c r="G19" s="71" t="s">
        <v>753</v>
      </c>
      <c r="H19" s="240" t="s">
        <v>754</v>
      </c>
      <c r="I19" s="241" t="s">
        <v>755</v>
      </c>
      <c r="J19" s="184"/>
      <c r="K19" s="184"/>
      <c r="L19" s="184"/>
      <c r="M19" s="184"/>
      <c r="N19" s="184"/>
      <c r="O19" s="184"/>
      <c r="P19" s="69"/>
    </row>
    <row r="20" spans="1:16" s="34" customFormat="1" ht="62.25" customHeight="1" x14ac:dyDescent="0.2">
      <c r="A20" s="229" t="s">
        <v>785</v>
      </c>
      <c r="B20" s="242" t="s">
        <v>757</v>
      </c>
      <c r="C20" s="242" t="s">
        <v>758</v>
      </c>
      <c r="D20" s="255" t="s">
        <v>786</v>
      </c>
      <c r="E20" s="242">
        <v>4200000</v>
      </c>
      <c r="F20" s="242">
        <v>0</v>
      </c>
      <c r="G20" s="242">
        <v>6000000</v>
      </c>
      <c r="H20" s="243">
        <f>E20/G20</f>
        <v>0.7</v>
      </c>
      <c r="I20" s="244" t="s">
        <v>477</v>
      </c>
      <c r="J20" s="184"/>
      <c r="K20" s="184"/>
      <c r="L20" s="184"/>
      <c r="M20" s="184"/>
      <c r="N20" s="184"/>
      <c r="O20" s="184"/>
      <c r="P20" s="212"/>
    </row>
    <row r="21" spans="1:16" x14ac:dyDescent="0.2">
      <c r="A21" s="184"/>
      <c r="B21" s="184"/>
      <c r="C21" s="184"/>
      <c r="D21" s="184"/>
      <c r="E21" s="184"/>
      <c r="F21" s="184"/>
      <c r="G21" s="184"/>
      <c r="H21" s="184"/>
      <c r="I21" s="184"/>
      <c r="J21" s="184"/>
      <c r="K21" s="184"/>
      <c r="L21" s="184"/>
      <c r="M21" s="184"/>
      <c r="N21" s="184"/>
      <c r="O21" s="184"/>
      <c r="P21" s="69"/>
    </row>
    <row r="22" spans="1:16" ht="15" customHeight="1" x14ac:dyDescent="0.2">
      <c r="A22" s="305" t="s">
        <v>787</v>
      </c>
      <c r="B22" s="305"/>
      <c r="C22" s="305"/>
      <c r="D22" s="305"/>
      <c r="E22" s="305"/>
      <c r="F22" s="305"/>
      <c r="G22" s="305"/>
      <c r="H22" s="305"/>
      <c r="I22" s="305"/>
      <c r="J22" s="305"/>
      <c r="K22" s="305"/>
      <c r="L22" s="305"/>
      <c r="M22" s="305"/>
      <c r="N22" s="305"/>
      <c r="O22" s="305"/>
      <c r="P22" s="69"/>
    </row>
    <row r="23" spans="1:16" ht="15" customHeight="1" x14ac:dyDescent="0.2">
      <c r="A23" s="305"/>
      <c r="B23" s="305"/>
      <c r="C23" s="305"/>
      <c r="D23" s="305"/>
      <c r="E23" s="305"/>
      <c r="F23" s="305"/>
      <c r="G23" s="305"/>
      <c r="H23" s="305"/>
      <c r="I23" s="305"/>
      <c r="J23" s="305"/>
      <c r="K23" s="305"/>
      <c r="L23" s="305"/>
      <c r="M23" s="305"/>
      <c r="N23" s="305"/>
      <c r="O23" s="305"/>
      <c r="P23" s="69"/>
    </row>
    <row r="24" spans="1:16" ht="15" customHeight="1" x14ac:dyDescent="0.2">
      <c r="A24" s="305"/>
      <c r="B24" s="305"/>
      <c r="C24" s="305"/>
      <c r="D24" s="305"/>
      <c r="E24" s="305"/>
      <c r="F24" s="305"/>
      <c r="G24" s="305"/>
      <c r="H24" s="305"/>
      <c r="I24" s="305"/>
      <c r="J24" s="305"/>
      <c r="K24" s="305"/>
      <c r="L24" s="305"/>
      <c r="M24" s="305"/>
      <c r="N24" s="305"/>
      <c r="O24" s="305"/>
      <c r="P24" s="69"/>
    </row>
    <row r="25" spans="1:16" ht="15" customHeight="1" x14ac:dyDescent="0.2">
      <c r="A25" s="305"/>
      <c r="B25" s="305"/>
      <c r="C25" s="305"/>
      <c r="D25" s="305"/>
      <c r="E25" s="305"/>
      <c r="F25" s="305"/>
      <c r="G25" s="305"/>
      <c r="H25" s="305"/>
      <c r="I25" s="305"/>
      <c r="J25" s="305"/>
      <c r="K25" s="305"/>
      <c r="L25" s="305"/>
      <c r="M25" s="305"/>
      <c r="N25" s="305"/>
      <c r="O25" s="305"/>
      <c r="P25" s="69"/>
    </row>
    <row r="26" spans="1:16" x14ac:dyDescent="0.2">
      <c r="A26" s="305"/>
      <c r="B26" s="305"/>
      <c r="C26" s="305"/>
      <c r="D26" s="305"/>
      <c r="E26" s="305"/>
      <c r="F26" s="305"/>
      <c r="G26" s="305"/>
      <c r="H26" s="305"/>
      <c r="I26" s="305"/>
      <c r="J26" s="305"/>
      <c r="K26" s="305"/>
      <c r="L26" s="305"/>
      <c r="M26" s="305"/>
      <c r="N26" s="305"/>
      <c r="O26" s="305"/>
      <c r="P26" s="69"/>
    </row>
    <row r="27" spans="1:16" ht="15" x14ac:dyDescent="0.25">
      <c r="A27" s="304" t="s">
        <v>761</v>
      </c>
      <c r="B27" s="304"/>
      <c r="C27" s="304"/>
      <c r="D27" s="304"/>
      <c r="E27" s="304"/>
      <c r="F27" s="304"/>
      <c r="G27" s="304"/>
      <c r="H27" s="304"/>
      <c r="I27" s="304"/>
      <c r="J27" s="304"/>
      <c r="K27" s="304"/>
      <c r="L27" s="304"/>
      <c r="M27" s="304"/>
      <c r="N27" s="304"/>
      <c r="O27" s="304"/>
      <c r="P27" s="69"/>
    </row>
    <row r="28" spans="1:16" ht="15" customHeight="1" x14ac:dyDescent="0.2">
      <c r="A28" s="305" t="s">
        <v>788</v>
      </c>
      <c r="B28" s="305"/>
      <c r="C28" s="305"/>
      <c r="D28" s="305"/>
      <c r="E28" s="305"/>
      <c r="F28" s="305"/>
      <c r="G28" s="305"/>
      <c r="H28" s="305"/>
      <c r="I28" s="305"/>
      <c r="J28" s="305"/>
      <c r="K28" s="305"/>
      <c r="L28" s="305"/>
      <c r="M28" s="305"/>
      <c r="N28" s="305"/>
      <c r="O28" s="305"/>
      <c r="P28" s="69"/>
    </row>
    <row r="29" spans="1:16" ht="15" customHeight="1" x14ac:dyDescent="0.2">
      <c r="A29" s="305"/>
      <c r="B29" s="305"/>
      <c r="C29" s="305"/>
      <c r="D29" s="305"/>
      <c r="E29" s="305"/>
      <c r="F29" s="305"/>
      <c r="G29" s="305"/>
      <c r="H29" s="305"/>
      <c r="I29" s="305"/>
      <c r="J29" s="305"/>
      <c r="K29" s="305"/>
      <c r="L29" s="305"/>
      <c r="M29" s="305"/>
      <c r="N29" s="305"/>
      <c r="O29" s="305"/>
      <c r="P29" s="69"/>
    </row>
    <row r="30" spans="1:16" x14ac:dyDescent="0.2">
      <c r="A30" s="305"/>
      <c r="B30" s="305"/>
      <c r="C30" s="305"/>
      <c r="D30" s="305"/>
      <c r="E30" s="305"/>
      <c r="F30" s="305"/>
      <c r="G30" s="305"/>
      <c r="H30" s="305"/>
      <c r="I30" s="305"/>
      <c r="J30" s="305"/>
      <c r="K30" s="305"/>
      <c r="L30" s="305"/>
      <c r="M30" s="305"/>
      <c r="N30" s="305"/>
      <c r="O30" s="305"/>
      <c r="P30" s="69"/>
    </row>
    <row r="31" spans="1:16" ht="45" x14ac:dyDescent="0.2">
      <c r="A31" s="71" t="s">
        <v>748</v>
      </c>
      <c r="B31" s="71" t="s">
        <v>749</v>
      </c>
      <c r="C31" s="71" t="s">
        <v>750</v>
      </c>
      <c r="D31" s="71" t="s">
        <v>751</v>
      </c>
      <c r="E31" s="71" t="s">
        <v>752</v>
      </c>
      <c r="F31" s="71" t="s">
        <v>736</v>
      </c>
      <c r="G31" s="71" t="s">
        <v>753</v>
      </c>
      <c r="H31" s="240" t="s">
        <v>754</v>
      </c>
      <c r="I31" s="240" t="s">
        <v>763</v>
      </c>
      <c r="J31" s="240" t="s">
        <v>764</v>
      </c>
      <c r="K31" s="184"/>
      <c r="L31" s="184"/>
      <c r="M31" s="184"/>
      <c r="N31" s="184"/>
      <c r="O31" s="184"/>
      <c r="P31" s="69"/>
    </row>
    <row r="32" spans="1:16" s="34" customFormat="1" ht="63.75" customHeight="1" x14ac:dyDescent="0.2">
      <c r="A32" s="229" t="str">
        <f t="shared" ref="A32:H32" si="0">A20</f>
        <v>DEF_001</v>
      </c>
      <c r="B32" s="242" t="str">
        <f>B20</f>
        <v>Prêt hypothécaire</v>
      </c>
      <c r="C32" s="242" t="str">
        <f t="shared" si="0"/>
        <v>Bien immobilier commercial</v>
      </c>
      <c r="D32" s="242" t="str">
        <f>D20</f>
        <v>136, chemin McDougal, Fort Smith (Territoires du Nord-Ouest)  X0E 0P0</v>
      </c>
      <c r="E32" s="242">
        <f t="shared" si="0"/>
        <v>4200000</v>
      </c>
      <c r="F32" s="242">
        <f t="shared" si="0"/>
        <v>0</v>
      </c>
      <c r="G32" s="242">
        <f t="shared" si="0"/>
        <v>6000000</v>
      </c>
      <c r="H32" s="243">
        <f t="shared" si="0"/>
        <v>0.7</v>
      </c>
      <c r="I32" s="253">
        <v>60.005526000000003</v>
      </c>
      <c r="J32" s="253">
        <v>-111.875711</v>
      </c>
      <c r="K32" s="184"/>
      <c r="L32" s="184"/>
      <c r="M32" s="184"/>
      <c r="N32" s="184"/>
      <c r="O32" s="184"/>
      <c r="P32" s="212"/>
    </row>
    <row r="33" spans="1:16" x14ac:dyDescent="0.2">
      <c r="A33" s="184"/>
      <c r="B33" s="184"/>
      <c r="C33" s="184"/>
      <c r="D33" s="184"/>
      <c r="E33" s="184"/>
      <c r="F33" s="184"/>
      <c r="G33" s="184"/>
      <c r="H33" s="184"/>
      <c r="I33" s="184"/>
      <c r="J33" s="184"/>
      <c r="K33" s="184"/>
      <c r="L33" s="184"/>
      <c r="M33" s="184"/>
      <c r="N33" s="184"/>
      <c r="O33" s="184"/>
      <c r="P33" s="69"/>
    </row>
    <row r="34" spans="1:16" ht="15" x14ac:dyDescent="0.25">
      <c r="A34" s="304" t="s">
        <v>789</v>
      </c>
      <c r="B34" s="304"/>
      <c r="C34" s="304"/>
      <c r="D34" s="304"/>
      <c r="E34" s="304"/>
      <c r="F34" s="304"/>
      <c r="G34" s="304"/>
      <c r="H34" s="304"/>
      <c r="I34" s="304"/>
      <c r="J34" s="304"/>
      <c r="K34" s="304"/>
      <c r="L34" s="304"/>
      <c r="M34" s="304"/>
      <c r="N34" s="304"/>
      <c r="O34" s="304"/>
      <c r="P34" s="69"/>
    </row>
    <row r="35" spans="1:16" ht="15" customHeight="1" x14ac:dyDescent="0.2">
      <c r="A35" s="305" t="s">
        <v>790</v>
      </c>
      <c r="B35" s="305"/>
      <c r="C35" s="305"/>
      <c r="D35" s="305"/>
      <c r="E35" s="305"/>
      <c r="F35" s="305"/>
      <c r="G35" s="305"/>
      <c r="H35" s="305"/>
      <c r="I35" s="305"/>
      <c r="J35" s="305"/>
      <c r="K35" s="305"/>
      <c r="L35" s="305"/>
      <c r="M35" s="305"/>
      <c r="N35" s="305"/>
      <c r="O35" s="305"/>
      <c r="P35" s="69"/>
    </row>
    <row r="36" spans="1:16" ht="15" customHeight="1" x14ac:dyDescent="0.2">
      <c r="A36" s="305"/>
      <c r="B36" s="305"/>
      <c r="C36" s="305"/>
      <c r="D36" s="305"/>
      <c r="E36" s="305"/>
      <c r="F36" s="305"/>
      <c r="G36" s="305"/>
      <c r="H36" s="305"/>
      <c r="I36" s="305"/>
      <c r="J36" s="305"/>
      <c r="K36" s="305"/>
      <c r="L36" s="305"/>
      <c r="M36" s="305"/>
      <c r="N36" s="305"/>
      <c r="O36" s="305"/>
      <c r="P36" s="69"/>
    </row>
    <row r="37" spans="1:16" ht="15" customHeight="1" x14ac:dyDescent="0.2">
      <c r="A37" s="305"/>
      <c r="B37" s="305"/>
      <c r="C37" s="305"/>
      <c r="D37" s="305"/>
      <c r="E37" s="305"/>
      <c r="F37" s="305"/>
      <c r="G37" s="305"/>
      <c r="H37" s="305"/>
      <c r="I37" s="305"/>
      <c r="J37" s="305"/>
      <c r="K37" s="305"/>
      <c r="L37" s="305"/>
      <c r="M37" s="305"/>
      <c r="N37" s="305"/>
      <c r="O37" s="305"/>
      <c r="P37" s="69"/>
    </row>
    <row r="38" spans="1:16" ht="15" customHeight="1" x14ac:dyDescent="0.2">
      <c r="A38" s="305"/>
      <c r="B38" s="305"/>
      <c r="C38" s="305"/>
      <c r="D38" s="305"/>
      <c r="E38" s="305"/>
      <c r="F38" s="305"/>
      <c r="G38" s="305"/>
      <c r="H38" s="305"/>
      <c r="I38" s="305"/>
      <c r="J38" s="305"/>
      <c r="K38" s="305"/>
      <c r="L38" s="305"/>
      <c r="M38" s="305"/>
      <c r="N38" s="305"/>
      <c r="O38" s="305"/>
      <c r="P38" s="69"/>
    </row>
    <row r="39" spans="1:16" ht="15" customHeight="1" x14ac:dyDescent="0.2">
      <c r="A39" s="305"/>
      <c r="B39" s="305"/>
      <c r="C39" s="305"/>
      <c r="D39" s="305"/>
      <c r="E39" s="305"/>
      <c r="F39" s="305"/>
      <c r="G39" s="305"/>
      <c r="H39" s="305"/>
      <c r="I39" s="305"/>
      <c r="J39" s="305"/>
      <c r="K39" s="305"/>
      <c r="L39" s="305"/>
      <c r="M39" s="305"/>
      <c r="N39" s="305"/>
      <c r="O39" s="305"/>
      <c r="P39" s="69"/>
    </row>
    <row r="40" spans="1:16" ht="15" customHeight="1" x14ac:dyDescent="0.2">
      <c r="A40" s="305"/>
      <c r="B40" s="305"/>
      <c r="C40" s="305"/>
      <c r="D40" s="305"/>
      <c r="E40" s="305"/>
      <c r="F40" s="305"/>
      <c r="G40" s="305"/>
      <c r="H40" s="305"/>
      <c r="I40" s="305"/>
      <c r="J40" s="305"/>
      <c r="K40" s="305"/>
      <c r="L40" s="305"/>
      <c r="M40" s="305"/>
      <c r="N40" s="305"/>
      <c r="O40" s="305"/>
      <c r="P40" s="69"/>
    </row>
    <row r="41" spans="1:16" ht="15" customHeight="1" x14ac:dyDescent="0.2">
      <c r="A41" s="305"/>
      <c r="B41" s="305"/>
      <c r="C41" s="305"/>
      <c r="D41" s="305"/>
      <c r="E41" s="305"/>
      <c r="F41" s="305"/>
      <c r="G41" s="305"/>
      <c r="H41" s="305"/>
      <c r="I41" s="305"/>
      <c r="J41" s="305"/>
      <c r="K41" s="305"/>
      <c r="L41" s="305"/>
      <c r="M41" s="305"/>
      <c r="N41" s="305"/>
      <c r="O41" s="305"/>
      <c r="P41" s="69"/>
    </row>
    <row r="42" spans="1:16" ht="15" customHeight="1" x14ac:dyDescent="0.2">
      <c r="A42" s="305"/>
      <c r="B42" s="305"/>
      <c r="C42" s="305"/>
      <c r="D42" s="305"/>
      <c r="E42" s="305"/>
      <c r="F42" s="305"/>
      <c r="G42" s="305"/>
      <c r="H42" s="305"/>
      <c r="I42" s="305"/>
      <c r="J42" s="305"/>
      <c r="K42" s="305"/>
      <c r="L42" s="305"/>
      <c r="M42" s="305"/>
      <c r="N42" s="305"/>
      <c r="O42" s="305"/>
      <c r="P42" s="69"/>
    </row>
    <row r="43" spans="1:16" ht="15" customHeight="1" x14ac:dyDescent="0.2">
      <c r="A43" s="305"/>
      <c r="B43" s="305"/>
      <c r="C43" s="305"/>
      <c r="D43" s="305"/>
      <c r="E43" s="305"/>
      <c r="F43" s="305"/>
      <c r="G43" s="305"/>
      <c r="H43" s="305"/>
      <c r="I43" s="305"/>
      <c r="J43" s="305"/>
      <c r="K43" s="305"/>
      <c r="L43" s="305"/>
      <c r="M43" s="305"/>
      <c r="N43" s="305"/>
      <c r="O43" s="305"/>
      <c r="P43" s="69"/>
    </row>
    <row r="44" spans="1:16" ht="15" customHeight="1" x14ac:dyDescent="0.2">
      <c r="A44" s="305"/>
      <c r="B44" s="305"/>
      <c r="C44" s="305"/>
      <c r="D44" s="305"/>
      <c r="E44" s="305"/>
      <c r="F44" s="305"/>
      <c r="G44" s="305"/>
      <c r="H44" s="305"/>
      <c r="I44" s="305"/>
      <c r="J44" s="305"/>
      <c r="K44" s="305"/>
      <c r="L44" s="305"/>
      <c r="M44" s="305"/>
      <c r="N44" s="305"/>
      <c r="O44" s="305"/>
      <c r="P44" s="69"/>
    </row>
    <row r="45" spans="1:16" ht="15" customHeight="1" x14ac:dyDescent="0.2">
      <c r="A45" s="305"/>
      <c r="B45" s="305"/>
      <c r="C45" s="305"/>
      <c r="D45" s="305"/>
      <c r="E45" s="305"/>
      <c r="F45" s="305"/>
      <c r="G45" s="305"/>
      <c r="H45" s="305"/>
      <c r="I45" s="305"/>
      <c r="J45" s="305"/>
      <c r="K45" s="305"/>
      <c r="L45" s="305"/>
      <c r="M45" s="305"/>
      <c r="N45" s="305"/>
      <c r="O45" s="305"/>
      <c r="P45" s="69"/>
    </row>
    <row r="46" spans="1:16" ht="15" customHeight="1" x14ac:dyDescent="0.2">
      <c r="A46" s="305"/>
      <c r="B46" s="305"/>
      <c r="C46" s="305"/>
      <c r="D46" s="305"/>
      <c r="E46" s="305"/>
      <c r="F46" s="305"/>
      <c r="G46" s="305"/>
      <c r="H46" s="305"/>
      <c r="I46" s="305"/>
      <c r="J46" s="305"/>
      <c r="K46" s="305"/>
      <c r="L46" s="305"/>
      <c r="M46" s="305"/>
      <c r="N46" s="305"/>
      <c r="O46" s="305"/>
      <c r="P46" s="69"/>
    </row>
    <row r="47" spans="1:16" ht="15" customHeight="1" x14ac:dyDescent="0.2">
      <c r="A47" s="305"/>
      <c r="B47" s="305"/>
      <c r="C47" s="305"/>
      <c r="D47" s="305"/>
      <c r="E47" s="305"/>
      <c r="F47" s="305"/>
      <c r="G47" s="305"/>
      <c r="H47" s="305"/>
      <c r="I47" s="305"/>
      <c r="J47" s="305"/>
      <c r="K47" s="305"/>
      <c r="L47" s="305"/>
      <c r="M47" s="305"/>
      <c r="N47" s="305"/>
      <c r="O47" s="305"/>
      <c r="P47" s="69"/>
    </row>
    <row r="48" spans="1:16" ht="15" customHeight="1" x14ac:dyDescent="0.2">
      <c r="A48" s="305"/>
      <c r="B48" s="305"/>
      <c r="C48" s="305"/>
      <c r="D48" s="305"/>
      <c r="E48" s="305"/>
      <c r="F48" s="305"/>
      <c r="G48" s="305"/>
      <c r="H48" s="305"/>
      <c r="I48" s="305"/>
      <c r="J48" s="305"/>
      <c r="K48" s="305"/>
      <c r="L48" s="305"/>
      <c r="M48" s="305"/>
      <c r="N48" s="305"/>
      <c r="O48" s="305"/>
      <c r="P48" s="69"/>
    </row>
    <row r="49" spans="1:16" ht="15" customHeight="1" x14ac:dyDescent="0.2">
      <c r="A49" s="305"/>
      <c r="B49" s="305"/>
      <c r="C49" s="305"/>
      <c r="D49" s="305"/>
      <c r="E49" s="305"/>
      <c r="F49" s="305"/>
      <c r="G49" s="305"/>
      <c r="H49" s="305"/>
      <c r="I49" s="305"/>
      <c r="J49" s="305"/>
      <c r="K49" s="305"/>
      <c r="L49" s="305"/>
      <c r="M49" s="305"/>
      <c r="N49" s="305"/>
      <c r="O49" s="305"/>
      <c r="P49" s="69"/>
    </row>
    <row r="50" spans="1:16" ht="15" customHeight="1" x14ac:dyDescent="0.2">
      <c r="A50" s="305"/>
      <c r="B50" s="305"/>
      <c r="C50" s="305"/>
      <c r="D50" s="305"/>
      <c r="E50" s="305"/>
      <c r="F50" s="305"/>
      <c r="G50" s="305"/>
      <c r="H50" s="305"/>
      <c r="I50" s="305"/>
      <c r="J50" s="305"/>
      <c r="K50" s="305"/>
      <c r="L50" s="305"/>
      <c r="M50" s="305"/>
      <c r="N50" s="305"/>
      <c r="O50" s="305"/>
      <c r="P50" s="69"/>
    </row>
    <row r="51" spans="1:16" ht="21" customHeight="1" x14ac:dyDescent="0.2">
      <c r="A51" s="305"/>
      <c r="B51" s="305"/>
      <c r="C51" s="305"/>
      <c r="D51" s="305"/>
      <c r="E51" s="305"/>
      <c r="F51" s="305"/>
      <c r="G51" s="305"/>
      <c r="H51" s="305"/>
      <c r="I51" s="305"/>
      <c r="J51" s="305"/>
      <c r="K51" s="305"/>
      <c r="L51" s="305"/>
      <c r="M51" s="305"/>
      <c r="N51" s="305"/>
      <c r="O51" s="305"/>
      <c r="P51" s="69"/>
    </row>
    <row r="52" spans="1:16" ht="15" customHeight="1" x14ac:dyDescent="0.2">
      <c r="A52" s="401" t="s">
        <v>791</v>
      </c>
      <c r="B52" s="401"/>
      <c r="C52" s="401"/>
      <c r="D52" s="401"/>
      <c r="E52" s="401"/>
      <c r="F52" s="401"/>
      <c r="G52" s="401"/>
      <c r="H52" s="184"/>
      <c r="I52" s="184"/>
      <c r="J52" s="184"/>
      <c r="K52" s="184"/>
      <c r="L52" s="184"/>
      <c r="M52" s="184"/>
      <c r="N52" s="184"/>
      <c r="O52" s="184"/>
      <c r="P52" s="69"/>
    </row>
    <row r="53" spans="1:16" ht="15" customHeight="1" x14ac:dyDescent="0.2">
      <c r="A53" s="401"/>
      <c r="B53" s="401"/>
      <c r="C53" s="401"/>
      <c r="D53" s="401"/>
      <c r="E53" s="401"/>
      <c r="F53" s="401"/>
      <c r="G53" s="401"/>
      <c r="H53" s="184"/>
      <c r="I53" s="184"/>
      <c r="J53" s="184"/>
      <c r="K53" s="184"/>
      <c r="L53" s="184"/>
      <c r="M53" s="184"/>
      <c r="N53" s="184"/>
      <c r="O53" s="184"/>
      <c r="P53" s="69"/>
    </row>
    <row r="54" spans="1:16" ht="15" customHeight="1" x14ac:dyDescent="0.2">
      <c r="A54" s="401"/>
      <c r="B54" s="401"/>
      <c r="C54" s="401"/>
      <c r="D54" s="401"/>
      <c r="E54" s="401"/>
      <c r="F54" s="401"/>
      <c r="G54" s="401"/>
      <c r="H54" s="184"/>
      <c r="I54" s="184"/>
      <c r="J54" s="184"/>
      <c r="K54" s="184"/>
      <c r="L54" s="184"/>
      <c r="M54" s="184"/>
      <c r="N54" s="184"/>
      <c r="O54" s="184"/>
      <c r="P54" s="69"/>
    </row>
    <row r="55" spans="1:16" ht="15" customHeight="1" x14ac:dyDescent="0.2">
      <c r="A55" s="401"/>
      <c r="B55" s="401"/>
      <c r="C55" s="401"/>
      <c r="D55" s="401"/>
      <c r="E55" s="401"/>
      <c r="F55" s="401"/>
      <c r="G55" s="401"/>
      <c r="H55" s="184"/>
      <c r="I55" s="184"/>
      <c r="J55" s="184"/>
      <c r="K55" s="184"/>
      <c r="L55" s="184"/>
      <c r="M55" s="184"/>
      <c r="N55" s="184"/>
      <c r="O55" s="184"/>
      <c r="P55" s="69"/>
    </row>
    <row r="56" spans="1:16" ht="15" customHeight="1" x14ac:dyDescent="0.2">
      <c r="A56" s="401"/>
      <c r="B56" s="401"/>
      <c r="C56" s="401"/>
      <c r="D56" s="401"/>
      <c r="E56" s="401"/>
      <c r="F56" s="401"/>
      <c r="G56" s="401"/>
      <c r="H56" s="184"/>
      <c r="I56" s="184"/>
      <c r="J56" s="184"/>
      <c r="K56" s="184"/>
      <c r="L56" s="184"/>
      <c r="M56" s="184"/>
      <c r="N56" s="184"/>
      <c r="O56" s="184"/>
      <c r="P56" s="69"/>
    </row>
    <row r="57" spans="1:16" ht="15" customHeight="1" x14ac:dyDescent="0.2">
      <c r="A57" s="401"/>
      <c r="B57" s="401"/>
      <c r="C57" s="401"/>
      <c r="D57" s="401"/>
      <c r="E57" s="401"/>
      <c r="F57" s="401"/>
      <c r="G57" s="401"/>
      <c r="H57" s="184"/>
      <c r="I57" s="184"/>
      <c r="J57" s="184"/>
      <c r="K57" s="184"/>
      <c r="L57" s="184"/>
      <c r="M57" s="184"/>
      <c r="N57" s="184"/>
      <c r="O57" s="184"/>
      <c r="P57" s="69"/>
    </row>
    <row r="58" spans="1:16" ht="15" customHeight="1" x14ac:dyDescent="0.2">
      <c r="A58" s="401"/>
      <c r="B58" s="401"/>
      <c r="C58" s="401"/>
      <c r="D58" s="401"/>
      <c r="E58" s="401"/>
      <c r="F58" s="401"/>
      <c r="G58" s="401"/>
      <c r="H58" s="184"/>
      <c r="I58" s="184"/>
      <c r="J58" s="184"/>
      <c r="K58" s="184"/>
      <c r="L58" s="184"/>
      <c r="M58" s="184"/>
      <c r="N58" s="184"/>
      <c r="O58" s="184"/>
      <c r="P58" s="69"/>
    </row>
    <row r="59" spans="1:16" ht="15" customHeight="1" x14ac:dyDescent="0.2">
      <c r="A59" s="401"/>
      <c r="B59" s="401"/>
      <c r="C59" s="401"/>
      <c r="D59" s="401"/>
      <c r="E59" s="401"/>
      <c r="F59" s="401"/>
      <c r="G59" s="401"/>
      <c r="H59" s="184"/>
      <c r="I59" s="184"/>
      <c r="J59" s="184"/>
      <c r="K59" s="184"/>
      <c r="L59" s="184"/>
      <c r="M59" s="184"/>
      <c r="N59" s="184"/>
      <c r="O59" s="184"/>
      <c r="P59" s="69"/>
    </row>
    <row r="60" spans="1:16" ht="15" customHeight="1" x14ac:dyDescent="0.2">
      <c r="A60" s="401"/>
      <c r="B60" s="401"/>
      <c r="C60" s="401"/>
      <c r="D60" s="401"/>
      <c r="E60" s="401"/>
      <c r="F60" s="401"/>
      <c r="G60" s="401"/>
      <c r="H60" s="184"/>
      <c r="I60" s="184"/>
      <c r="J60" s="184"/>
      <c r="K60" s="184"/>
      <c r="L60" s="184"/>
      <c r="M60" s="184"/>
      <c r="N60" s="184"/>
      <c r="O60" s="184"/>
      <c r="P60" s="69"/>
    </row>
    <row r="61" spans="1:16" ht="15" customHeight="1" x14ac:dyDescent="0.2">
      <c r="A61" s="401"/>
      <c r="B61" s="401"/>
      <c r="C61" s="401"/>
      <c r="D61" s="401"/>
      <c r="E61" s="401"/>
      <c r="F61" s="401"/>
      <c r="G61" s="401"/>
      <c r="H61" s="184"/>
      <c r="I61" s="184"/>
      <c r="J61" s="184"/>
      <c r="K61" s="184"/>
      <c r="L61" s="184"/>
      <c r="M61" s="184"/>
      <c r="N61" s="184"/>
      <c r="O61" s="184"/>
      <c r="P61" s="69"/>
    </row>
    <row r="62" spans="1:16" ht="15" customHeight="1" x14ac:dyDescent="0.2">
      <c r="A62" s="401"/>
      <c r="B62" s="401"/>
      <c r="C62" s="401"/>
      <c r="D62" s="401"/>
      <c r="E62" s="401"/>
      <c r="F62" s="401"/>
      <c r="G62" s="401"/>
      <c r="H62" s="184"/>
      <c r="I62" s="184"/>
      <c r="J62" s="184"/>
      <c r="K62" s="184"/>
      <c r="L62" s="184"/>
      <c r="M62" s="184"/>
      <c r="N62" s="184"/>
      <c r="O62" s="184"/>
      <c r="P62" s="69"/>
    </row>
    <row r="63" spans="1:16" ht="15" customHeight="1" x14ac:dyDescent="0.2">
      <c r="A63" s="401"/>
      <c r="B63" s="401"/>
      <c r="C63" s="401"/>
      <c r="D63" s="401"/>
      <c r="E63" s="401"/>
      <c r="F63" s="401"/>
      <c r="G63" s="401"/>
      <c r="H63" s="184"/>
      <c r="I63" s="184"/>
      <c r="J63" s="184"/>
      <c r="K63" s="184"/>
      <c r="L63" s="184"/>
      <c r="M63" s="184"/>
      <c r="N63" s="184"/>
      <c r="O63" s="184"/>
      <c r="P63" s="69"/>
    </row>
    <row r="64" spans="1:16" ht="15" customHeight="1" x14ac:dyDescent="0.2">
      <c r="A64" s="401"/>
      <c r="B64" s="401"/>
      <c r="C64" s="401"/>
      <c r="D64" s="401"/>
      <c r="E64" s="401"/>
      <c r="F64" s="401"/>
      <c r="G64" s="401"/>
      <c r="H64" s="184"/>
      <c r="I64" s="184"/>
      <c r="J64" s="184"/>
      <c r="K64" s="184"/>
      <c r="L64" s="184"/>
      <c r="M64" s="184"/>
      <c r="N64" s="184"/>
      <c r="O64" s="184"/>
      <c r="P64" s="69"/>
    </row>
    <row r="65" spans="1:16" ht="15" customHeight="1" x14ac:dyDescent="0.2">
      <c r="A65" s="401"/>
      <c r="B65" s="401"/>
      <c r="C65" s="401"/>
      <c r="D65" s="401"/>
      <c r="E65" s="401"/>
      <c r="F65" s="401"/>
      <c r="G65" s="401"/>
      <c r="H65" s="184"/>
      <c r="I65" s="184"/>
      <c r="J65" s="184"/>
      <c r="K65" s="184"/>
      <c r="L65" s="184"/>
      <c r="M65" s="184"/>
      <c r="N65" s="184"/>
      <c r="O65" s="184"/>
      <c r="P65" s="69"/>
    </row>
    <row r="66" spans="1:16" ht="15" customHeight="1" x14ac:dyDescent="0.2">
      <c r="A66" s="401"/>
      <c r="B66" s="401"/>
      <c r="C66" s="401"/>
      <c r="D66" s="401"/>
      <c r="E66" s="401"/>
      <c r="F66" s="401"/>
      <c r="G66" s="401"/>
      <c r="H66" s="184"/>
      <c r="I66" s="184"/>
      <c r="J66" s="184"/>
      <c r="K66" s="184"/>
      <c r="L66" s="184"/>
      <c r="M66" s="184"/>
      <c r="N66" s="184"/>
      <c r="O66" s="184"/>
      <c r="P66" s="69"/>
    </row>
    <row r="67" spans="1:16" ht="15" customHeight="1" x14ac:dyDescent="0.2">
      <c r="A67" s="401"/>
      <c r="B67" s="401"/>
      <c r="C67" s="401"/>
      <c r="D67" s="401"/>
      <c r="E67" s="401"/>
      <c r="F67" s="401"/>
      <c r="G67" s="401"/>
      <c r="H67" s="184"/>
      <c r="I67" s="184"/>
      <c r="J67" s="184"/>
      <c r="K67" s="184"/>
      <c r="L67" s="184"/>
      <c r="M67" s="184"/>
      <c r="N67" s="184"/>
      <c r="O67" s="184"/>
      <c r="P67" s="69"/>
    </row>
    <row r="68" spans="1:16" ht="15" customHeight="1" x14ac:dyDescent="0.2">
      <c r="A68" s="401"/>
      <c r="B68" s="401"/>
      <c r="C68" s="401"/>
      <c r="D68" s="401"/>
      <c r="E68" s="401"/>
      <c r="F68" s="401"/>
      <c r="G68" s="401"/>
      <c r="H68" s="184"/>
      <c r="I68" s="184"/>
      <c r="J68" s="184"/>
      <c r="K68" s="184"/>
      <c r="L68" s="184"/>
      <c r="M68" s="184"/>
      <c r="N68" s="184"/>
      <c r="O68" s="184"/>
      <c r="P68" s="69"/>
    </row>
    <row r="69" spans="1:16" ht="15" customHeight="1" x14ac:dyDescent="0.2">
      <c r="A69" s="401"/>
      <c r="B69" s="401"/>
      <c r="C69" s="401"/>
      <c r="D69" s="401"/>
      <c r="E69" s="401"/>
      <c r="F69" s="401"/>
      <c r="G69" s="401"/>
      <c r="H69" s="184"/>
      <c r="I69" s="184"/>
      <c r="J69" s="184"/>
      <c r="K69" s="184"/>
      <c r="L69" s="184"/>
      <c r="M69" s="184"/>
      <c r="N69" s="184"/>
      <c r="O69" s="184"/>
      <c r="P69" s="69"/>
    </row>
    <row r="70" spans="1:16" ht="15" customHeight="1" x14ac:dyDescent="0.2">
      <c r="A70" s="401"/>
      <c r="B70" s="401"/>
      <c r="C70" s="401"/>
      <c r="D70" s="401"/>
      <c r="E70" s="401"/>
      <c r="F70" s="401"/>
      <c r="G70" s="401"/>
      <c r="H70" s="184"/>
      <c r="I70" s="184"/>
      <c r="J70" s="184"/>
      <c r="K70" s="184"/>
      <c r="L70" s="184"/>
      <c r="M70" s="184"/>
      <c r="N70" s="184"/>
      <c r="O70" s="184"/>
      <c r="P70" s="69"/>
    </row>
    <row r="71" spans="1:16" ht="15" customHeight="1" x14ac:dyDescent="0.2">
      <c r="A71" s="401"/>
      <c r="B71" s="401"/>
      <c r="C71" s="401"/>
      <c r="D71" s="401"/>
      <c r="E71" s="401"/>
      <c r="F71" s="401"/>
      <c r="G71" s="401"/>
      <c r="H71" s="184"/>
      <c r="I71" s="184"/>
      <c r="J71" s="184"/>
      <c r="K71" s="184"/>
      <c r="L71" s="184"/>
      <c r="M71" s="184"/>
      <c r="N71" s="184"/>
      <c r="O71" s="184"/>
      <c r="P71" s="69"/>
    </row>
    <row r="72" spans="1:16" ht="15" customHeight="1" x14ac:dyDescent="0.2">
      <c r="A72" s="401"/>
      <c r="B72" s="401"/>
      <c r="C72" s="401"/>
      <c r="D72" s="401"/>
      <c r="E72" s="401"/>
      <c r="F72" s="401"/>
      <c r="G72" s="401"/>
      <c r="H72" s="184"/>
      <c r="I72" s="184"/>
      <c r="J72" s="184"/>
      <c r="K72" s="184"/>
      <c r="L72" s="184"/>
      <c r="M72" s="184"/>
      <c r="N72" s="184"/>
      <c r="O72" s="184"/>
      <c r="P72" s="69"/>
    </row>
    <row r="73" spans="1:16" ht="15" customHeight="1" x14ac:dyDescent="0.2">
      <c r="A73" s="401"/>
      <c r="B73" s="401"/>
      <c r="C73" s="401"/>
      <c r="D73" s="401"/>
      <c r="E73" s="401"/>
      <c r="F73" s="401"/>
      <c r="G73" s="401"/>
      <c r="H73" s="184"/>
      <c r="I73" s="184"/>
      <c r="J73" s="184"/>
      <c r="K73" s="184"/>
      <c r="L73" s="184"/>
      <c r="M73" s="184"/>
      <c r="N73" s="184"/>
      <c r="O73" s="184"/>
      <c r="P73" s="69"/>
    </row>
    <row r="74" spans="1:16" ht="15" customHeight="1" x14ac:dyDescent="0.2">
      <c r="A74" s="401"/>
      <c r="B74" s="401"/>
      <c r="C74" s="401"/>
      <c r="D74" s="401"/>
      <c r="E74" s="401"/>
      <c r="F74" s="401"/>
      <c r="G74" s="401"/>
      <c r="H74" s="184"/>
      <c r="I74" s="184"/>
      <c r="J74" s="184"/>
      <c r="K74" s="184"/>
      <c r="L74" s="184"/>
      <c r="M74" s="184"/>
      <c r="N74" s="184"/>
      <c r="O74" s="184"/>
      <c r="P74" s="69"/>
    </row>
    <row r="75" spans="1:16" ht="15" customHeight="1" x14ac:dyDescent="0.2">
      <c r="A75" s="401"/>
      <c r="B75" s="401"/>
      <c r="C75" s="401"/>
      <c r="D75" s="401"/>
      <c r="E75" s="401"/>
      <c r="F75" s="401"/>
      <c r="G75" s="401"/>
      <c r="H75" s="184"/>
      <c r="I75" s="184"/>
      <c r="J75" s="184"/>
      <c r="K75" s="184"/>
      <c r="L75" s="184"/>
      <c r="M75" s="184"/>
      <c r="N75" s="184"/>
      <c r="O75" s="184"/>
      <c r="P75" s="69"/>
    </row>
    <row r="76" spans="1:16" ht="15" customHeight="1" x14ac:dyDescent="0.2">
      <c r="A76" s="401"/>
      <c r="B76" s="401"/>
      <c r="C76" s="401"/>
      <c r="D76" s="401"/>
      <c r="E76" s="401"/>
      <c r="F76" s="401"/>
      <c r="G76" s="401"/>
      <c r="H76" s="184"/>
      <c r="I76" s="184"/>
      <c r="J76" s="184"/>
      <c r="K76" s="184"/>
      <c r="L76" s="184"/>
      <c r="M76" s="184"/>
      <c r="N76" s="184"/>
      <c r="O76" s="184"/>
      <c r="P76" s="69"/>
    </row>
    <row r="77" spans="1:16" ht="15" customHeight="1" x14ac:dyDescent="0.2">
      <c r="A77" s="401"/>
      <c r="B77" s="401"/>
      <c r="C77" s="401"/>
      <c r="D77" s="401"/>
      <c r="E77" s="401"/>
      <c r="F77" s="401"/>
      <c r="G77" s="401"/>
      <c r="H77" s="184"/>
      <c r="I77" s="184"/>
      <c r="J77" s="184"/>
      <c r="K77" s="184"/>
      <c r="L77" s="184"/>
      <c r="M77" s="184"/>
      <c r="N77" s="184"/>
      <c r="O77" s="184"/>
      <c r="P77" s="69"/>
    </row>
    <row r="78" spans="1:16" ht="15" customHeight="1" x14ac:dyDescent="0.2">
      <c r="A78" s="401"/>
      <c r="B78" s="401"/>
      <c r="C78" s="401"/>
      <c r="D78" s="401"/>
      <c r="E78" s="401"/>
      <c r="F78" s="401"/>
      <c r="G78" s="401"/>
      <c r="H78" s="184"/>
      <c r="I78" s="184"/>
      <c r="J78" s="184"/>
      <c r="K78" s="184"/>
      <c r="L78" s="184"/>
      <c r="M78" s="184"/>
      <c r="N78" s="184"/>
      <c r="O78" s="184"/>
      <c r="P78" s="69"/>
    </row>
    <row r="79" spans="1:16" ht="15" customHeight="1" x14ac:dyDescent="0.2">
      <c r="A79" s="401"/>
      <c r="B79" s="401"/>
      <c r="C79" s="401"/>
      <c r="D79" s="401"/>
      <c r="E79" s="401"/>
      <c r="F79" s="401"/>
      <c r="G79" s="401"/>
      <c r="H79" s="184"/>
      <c r="I79" s="184"/>
      <c r="J79" s="184"/>
      <c r="K79" s="184"/>
      <c r="L79" s="184"/>
      <c r="M79" s="184"/>
      <c r="N79" s="184"/>
      <c r="O79" s="184"/>
      <c r="P79" s="69"/>
    </row>
    <row r="80" spans="1:16" ht="15" customHeight="1" x14ac:dyDescent="0.2">
      <c r="A80" s="401"/>
      <c r="B80" s="401"/>
      <c r="C80" s="401"/>
      <c r="D80" s="401"/>
      <c r="E80" s="401"/>
      <c r="F80" s="401"/>
      <c r="G80" s="401"/>
      <c r="H80" s="184"/>
      <c r="I80" s="184"/>
      <c r="J80" s="184"/>
      <c r="K80" s="184"/>
      <c r="L80" s="184"/>
      <c r="M80" s="184"/>
      <c r="N80" s="184"/>
      <c r="O80" s="184"/>
      <c r="P80" s="69"/>
    </row>
    <row r="81" spans="1:16" ht="15" customHeight="1" x14ac:dyDescent="0.2">
      <c r="A81" s="401"/>
      <c r="B81" s="401"/>
      <c r="C81" s="401"/>
      <c r="D81" s="401"/>
      <c r="E81" s="401"/>
      <c r="F81" s="401"/>
      <c r="G81" s="401"/>
      <c r="H81" s="184"/>
      <c r="I81" s="184"/>
      <c r="J81" s="184"/>
      <c r="K81" s="184"/>
      <c r="L81" s="184"/>
      <c r="M81" s="184"/>
      <c r="N81" s="184"/>
      <c r="O81" s="184"/>
      <c r="P81" s="69"/>
    </row>
    <row r="82" spans="1:16" ht="15" customHeight="1" x14ac:dyDescent="0.2">
      <c r="A82" s="401"/>
      <c r="B82" s="401"/>
      <c r="C82" s="401"/>
      <c r="D82" s="401"/>
      <c r="E82" s="401"/>
      <c r="F82" s="401"/>
      <c r="G82" s="401"/>
      <c r="H82" s="184"/>
      <c r="I82" s="184"/>
      <c r="J82" s="184"/>
      <c r="K82" s="184"/>
      <c r="L82" s="184"/>
      <c r="M82" s="184"/>
      <c r="N82" s="184"/>
      <c r="O82" s="184"/>
      <c r="P82" s="69"/>
    </row>
    <row r="83" spans="1:16" ht="15" customHeight="1" x14ac:dyDescent="0.2">
      <c r="A83" s="401"/>
      <c r="B83" s="401"/>
      <c r="C83" s="401"/>
      <c r="D83" s="401"/>
      <c r="E83" s="401"/>
      <c r="F83" s="401"/>
      <c r="G83" s="401"/>
      <c r="H83" s="184"/>
      <c r="I83" s="184"/>
      <c r="J83" s="184"/>
      <c r="K83" s="184"/>
      <c r="L83" s="184"/>
      <c r="M83" s="184"/>
      <c r="N83" s="184"/>
      <c r="O83" s="184"/>
      <c r="P83" s="69"/>
    </row>
    <row r="84" spans="1:16" ht="15" customHeight="1" x14ac:dyDescent="0.2">
      <c r="A84" s="401"/>
      <c r="B84" s="401"/>
      <c r="C84" s="401"/>
      <c r="D84" s="401"/>
      <c r="E84" s="401"/>
      <c r="F84" s="401"/>
      <c r="G84" s="401"/>
      <c r="H84" s="184"/>
      <c r="I84" s="184"/>
      <c r="J84" s="184"/>
      <c r="K84" s="184"/>
      <c r="L84" s="184"/>
      <c r="M84" s="184"/>
      <c r="N84" s="184"/>
      <c r="O84" s="184"/>
      <c r="P84" s="69"/>
    </row>
    <row r="85" spans="1:16" ht="15" customHeight="1" x14ac:dyDescent="0.2">
      <c r="A85" s="401"/>
      <c r="B85" s="401"/>
      <c r="C85" s="401"/>
      <c r="D85" s="401"/>
      <c r="E85" s="401"/>
      <c r="F85" s="401"/>
      <c r="G85" s="401"/>
      <c r="H85" s="184"/>
      <c r="I85" s="184"/>
      <c r="J85" s="184"/>
      <c r="K85" s="184"/>
      <c r="L85" s="184"/>
      <c r="M85" s="184"/>
      <c r="N85" s="184"/>
      <c r="O85" s="184"/>
      <c r="P85" s="69"/>
    </row>
    <row r="86" spans="1:16" ht="15" customHeight="1" x14ac:dyDescent="0.2">
      <c r="A86" s="401"/>
      <c r="B86" s="401"/>
      <c r="C86" s="401"/>
      <c r="D86" s="401"/>
      <c r="E86" s="401"/>
      <c r="F86" s="401"/>
      <c r="G86" s="401"/>
      <c r="H86" s="184"/>
      <c r="I86" s="184"/>
      <c r="J86" s="184"/>
      <c r="K86" s="184"/>
      <c r="L86" s="184"/>
      <c r="M86" s="184"/>
      <c r="N86" s="184"/>
      <c r="O86" s="184"/>
      <c r="P86" s="69"/>
    </row>
    <row r="87" spans="1:16" ht="15" customHeight="1" x14ac:dyDescent="0.2">
      <c r="A87" s="401"/>
      <c r="B87" s="401"/>
      <c r="C87" s="401"/>
      <c r="D87" s="401"/>
      <c r="E87" s="401"/>
      <c r="F87" s="401"/>
      <c r="G87" s="401"/>
      <c r="H87" s="184"/>
      <c r="I87" s="184"/>
      <c r="J87" s="184"/>
      <c r="K87" s="184"/>
      <c r="L87" s="184"/>
      <c r="M87" s="184"/>
      <c r="N87" s="184"/>
      <c r="O87" s="184"/>
      <c r="P87" s="69"/>
    </row>
    <row r="88" spans="1:16" ht="15" customHeight="1" x14ac:dyDescent="0.2">
      <c r="A88" s="401"/>
      <c r="B88" s="401"/>
      <c r="C88" s="401"/>
      <c r="D88" s="401"/>
      <c r="E88" s="401"/>
      <c r="F88" s="401"/>
      <c r="G88" s="401"/>
      <c r="H88" s="184"/>
      <c r="I88" s="184"/>
      <c r="J88" s="184"/>
      <c r="K88" s="184"/>
      <c r="L88" s="184"/>
      <c r="M88" s="184"/>
      <c r="N88" s="184"/>
      <c r="O88" s="184"/>
      <c r="P88" s="69"/>
    </row>
    <row r="89" spans="1:16" ht="15" customHeight="1" x14ac:dyDescent="0.2">
      <c r="A89" s="401"/>
      <c r="B89" s="401"/>
      <c r="C89" s="401"/>
      <c r="D89" s="401"/>
      <c r="E89" s="401"/>
      <c r="F89" s="401"/>
      <c r="G89" s="401"/>
      <c r="H89" s="184"/>
      <c r="I89" s="184"/>
      <c r="J89" s="184"/>
      <c r="K89" s="184"/>
      <c r="L89" s="184"/>
      <c r="M89" s="184"/>
      <c r="N89" s="184"/>
      <c r="O89" s="184"/>
      <c r="P89" s="69"/>
    </row>
    <row r="90" spans="1:16" ht="15" customHeight="1" x14ac:dyDescent="0.2">
      <c r="A90" s="401"/>
      <c r="B90" s="401"/>
      <c r="C90" s="401"/>
      <c r="D90" s="401"/>
      <c r="E90" s="401"/>
      <c r="F90" s="401"/>
      <c r="G90" s="401"/>
      <c r="H90" s="184"/>
      <c r="I90" s="184"/>
      <c r="J90" s="184"/>
      <c r="K90" s="184"/>
      <c r="L90" s="184"/>
      <c r="M90" s="184"/>
      <c r="N90" s="184"/>
      <c r="O90" s="184"/>
      <c r="P90" s="69"/>
    </row>
    <row r="91" spans="1:16" ht="15" customHeight="1" x14ac:dyDescent="0.2">
      <c r="A91" s="401"/>
      <c r="B91" s="401"/>
      <c r="C91" s="401"/>
      <c r="D91" s="401"/>
      <c r="E91" s="401"/>
      <c r="F91" s="401"/>
      <c r="G91" s="401"/>
      <c r="H91" s="184"/>
      <c r="I91" s="184"/>
      <c r="J91" s="184"/>
      <c r="K91" s="184"/>
      <c r="L91" s="184"/>
      <c r="M91" s="184"/>
      <c r="N91" s="184"/>
      <c r="O91" s="184"/>
      <c r="P91" s="69"/>
    </row>
    <row r="92" spans="1:16" ht="15" customHeight="1" x14ac:dyDescent="0.2">
      <c r="A92" s="401"/>
      <c r="B92" s="401"/>
      <c r="C92" s="401"/>
      <c r="D92" s="401"/>
      <c r="E92" s="401"/>
      <c r="F92" s="401"/>
      <c r="G92" s="401"/>
      <c r="H92" s="184"/>
      <c r="I92" s="184"/>
      <c r="J92" s="184"/>
      <c r="K92" s="184"/>
      <c r="L92" s="184"/>
      <c r="M92" s="184"/>
      <c r="N92" s="184"/>
      <c r="O92" s="184"/>
      <c r="P92" s="69"/>
    </row>
    <row r="93" spans="1:16" ht="15" customHeight="1" x14ac:dyDescent="0.2">
      <c r="A93" s="401"/>
      <c r="B93" s="401"/>
      <c r="C93" s="401"/>
      <c r="D93" s="401"/>
      <c r="E93" s="401"/>
      <c r="F93" s="401"/>
      <c r="G93" s="401"/>
      <c r="H93" s="184"/>
      <c r="I93" s="184"/>
      <c r="J93" s="184"/>
      <c r="K93" s="184"/>
      <c r="L93" s="184"/>
      <c r="M93" s="184"/>
      <c r="N93" s="184"/>
      <c r="O93" s="184"/>
      <c r="P93" s="69"/>
    </row>
    <row r="94" spans="1:16" ht="15" customHeight="1" x14ac:dyDescent="0.2">
      <c r="A94" s="401"/>
      <c r="B94" s="401"/>
      <c r="C94" s="401"/>
      <c r="D94" s="401"/>
      <c r="E94" s="401"/>
      <c r="F94" s="401"/>
      <c r="G94" s="401"/>
      <c r="H94" s="184"/>
      <c r="I94" s="184"/>
      <c r="J94" s="184"/>
      <c r="K94" s="184"/>
      <c r="L94" s="184"/>
      <c r="M94" s="184"/>
      <c r="N94" s="184"/>
      <c r="O94" s="184"/>
      <c r="P94" s="69"/>
    </row>
    <row r="95" spans="1:16" ht="15" customHeight="1" x14ac:dyDescent="0.2">
      <c r="A95" s="401"/>
      <c r="B95" s="401"/>
      <c r="C95" s="401"/>
      <c r="D95" s="401"/>
      <c r="E95" s="401"/>
      <c r="F95" s="401"/>
      <c r="G95" s="401"/>
      <c r="H95" s="184"/>
      <c r="I95" s="184"/>
      <c r="J95" s="184"/>
      <c r="K95" s="184"/>
      <c r="L95" s="184"/>
      <c r="M95" s="184"/>
      <c r="N95" s="184"/>
      <c r="O95" s="184"/>
      <c r="P95" s="69"/>
    </row>
    <row r="96" spans="1:16" ht="15" customHeight="1" x14ac:dyDescent="0.2">
      <c r="A96" s="401"/>
      <c r="B96" s="401"/>
      <c r="C96" s="401"/>
      <c r="D96" s="401"/>
      <c r="E96" s="401"/>
      <c r="F96" s="401"/>
      <c r="G96" s="401"/>
      <c r="H96" s="184"/>
      <c r="I96" s="184"/>
      <c r="J96" s="184"/>
      <c r="K96" s="184"/>
      <c r="L96" s="184"/>
      <c r="M96" s="184"/>
      <c r="N96" s="184"/>
      <c r="O96" s="184"/>
      <c r="P96" s="69"/>
    </row>
    <row r="97" spans="1:16" ht="15" customHeight="1" x14ac:dyDescent="0.2">
      <c r="A97" s="401"/>
      <c r="B97" s="401"/>
      <c r="C97" s="401"/>
      <c r="D97" s="401"/>
      <c r="E97" s="401"/>
      <c r="F97" s="401"/>
      <c r="G97" s="401"/>
      <c r="H97" s="184"/>
      <c r="I97" s="184"/>
      <c r="J97" s="184"/>
      <c r="K97" s="184"/>
      <c r="L97" s="184"/>
      <c r="M97" s="184"/>
      <c r="N97" s="184"/>
      <c r="O97" s="184"/>
      <c r="P97" s="69"/>
    </row>
    <row r="98" spans="1:16" ht="15" customHeight="1" x14ac:dyDescent="0.2">
      <c r="A98" s="401"/>
      <c r="B98" s="401"/>
      <c r="C98" s="401"/>
      <c r="D98" s="401"/>
      <c r="E98" s="401"/>
      <c r="F98" s="401"/>
      <c r="G98" s="401"/>
      <c r="H98" s="184"/>
      <c r="I98" s="184"/>
      <c r="J98" s="184"/>
      <c r="K98" s="184"/>
      <c r="L98" s="184"/>
      <c r="M98" s="184"/>
      <c r="N98" s="184"/>
      <c r="O98" s="184"/>
      <c r="P98" s="69"/>
    </row>
    <row r="99" spans="1:16" ht="15" customHeight="1" x14ac:dyDescent="0.2">
      <c r="A99" s="401"/>
      <c r="B99" s="401"/>
      <c r="C99" s="401"/>
      <c r="D99" s="401"/>
      <c r="E99" s="401"/>
      <c r="F99" s="401"/>
      <c r="G99" s="401"/>
      <c r="H99" s="184"/>
      <c r="I99" s="184"/>
      <c r="J99" s="184"/>
      <c r="K99" s="184"/>
      <c r="L99" s="184"/>
      <c r="M99" s="184"/>
      <c r="N99" s="184"/>
      <c r="O99" s="184"/>
      <c r="P99" s="69"/>
    </row>
    <row r="100" spans="1:16" ht="15" customHeight="1" x14ac:dyDescent="0.2">
      <c r="A100" s="401"/>
      <c r="B100" s="401"/>
      <c r="C100" s="401"/>
      <c r="D100" s="401"/>
      <c r="E100" s="401"/>
      <c r="F100" s="401"/>
      <c r="G100" s="401"/>
      <c r="H100" s="184"/>
      <c r="I100" s="184"/>
      <c r="J100" s="184"/>
      <c r="K100" s="184"/>
      <c r="L100" s="184"/>
      <c r="M100" s="184"/>
      <c r="N100" s="184"/>
      <c r="O100" s="184"/>
      <c r="P100" s="69"/>
    </row>
    <row r="101" spans="1:16" ht="15" customHeight="1" x14ac:dyDescent="0.2">
      <c r="A101" s="401"/>
      <c r="B101" s="401"/>
      <c r="C101" s="401"/>
      <c r="D101" s="401"/>
      <c r="E101" s="401"/>
      <c r="F101" s="401"/>
      <c r="G101" s="401"/>
      <c r="H101" s="184"/>
      <c r="I101" s="184"/>
      <c r="J101" s="184"/>
      <c r="K101" s="184"/>
      <c r="L101" s="184"/>
      <c r="M101" s="184"/>
      <c r="N101" s="184"/>
      <c r="O101" s="184"/>
      <c r="P101" s="69"/>
    </row>
    <row r="102" spans="1:16" ht="15" customHeight="1" x14ac:dyDescent="0.2">
      <c r="A102" s="401"/>
      <c r="B102" s="401"/>
      <c r="C102" s="401"/>
      <c r="D102" s="401"/>
      <c r="E102" s="401"/>
      <c r="F102" s="401"/>
      <c r="G102" s="401"/>
      <c r="H102" s="184"/>
      <c r="I102" s="184"/>
      <c r="J102" s="184"/>
      <c r="K102" s="184"/>
      <c r="L102" s="184"/>
      <c r="M102" s="184"/>
      <c r="N102" s="184"/>
      <c r="O102" s="184"/>
      <c r="P102" s="69"/>
    </row>
    <row r="103" spans="1:16" ht="15" customHeight="1" x14ac:dyDescent="0.2">
      <c r="A103" s="401"/>
      <c r="B103" s="401"/>
      <c r="C103" s="401"/>
      <c r="D103" s="401"/>
      <c r="E103" s="401"/>
      <c r="F103" s="401"/>
      <c r="G103" s="401"/>
      <c r="H103" s="184"/>
      <c r="I103" s="184"/>
      <c r="J103" s="184"/>
      <c r="K103" s="184"/>
      <c r="L103" s="184"/>
      <c r="M103" s="184"/>
      <c r="N103" s="184"/>
      <c r="O103" s="184"/>
      <c r="P103" s="69"/>
    </row>
    <row r="104" spans="1:16" ht="15" customHeight="1" x14ac:dyDescent="0.2">
      <c r="A104" s="401"/>
      <c r="B104" s="401"/>
      <c r="C104" s="401"/>
      <c r="D104" s="401"/>
      <c r="E104" s="401"/>
      <c r="F104" s="401"/>
      <c r="G104" s="401"/>
      <c r="H104" s="184"/>
      <c r="I104" s="184"/>
      <c r="J104" s="184"/>
      <c r="K104" s="184"/>
      <c r="L104" s="184"/>
      <c r="M104" s="184"/>
      <c r="N104" s="184"/>
      <c r="O104" s="184"/>
      <c r="P104" s="69"/>
    </row>
    <row r="105" spans="1:16" ht="15" customHeight="1" x14ac:dyDescent="0.2">
      <c r="A105" s="401"/>
      <c r="B105" s="401"/>
      <c r="C105" s="401"/>
      <c r="D105" s="401"/>
      <c r="E105" s="401"/>
      <c r="F105" s="401"/>
      <c r="G105" s="401"/>
      <c r="H105" s="184"/>
      <c r="I105" s="184"/>
      <c r="J105" s="184"/>
      <c r="K105" s="184"/>
      <c r="L105" s="184"/>
      <c r="M105" s="184"/>
      <c r="N105" s="184"/>
      <c r="O105" s="184"/>
      <c r="P105" s="69"/>
    </row>
    <row r="106" spans="1:16" ht="15" customHeight="1" x14ac:dyDescent="0.2">
      <c r="A106" s="401"/>
      <c r="B106" s="401"/>
      <c r="C106" s="401"/>
      <c r="D106" s="401"/>
      <c r="E106" s="401"/>
      <c r="F106" s="401"/>
      <c r="G106" s="401"/>
      <c r="H106" s="184"/>
      <c r="I106" s="184"/>
      <c r="J106" s="184"/>
      <c r="K106" s="184"/>
      <c r="L106" s="184"/>
      <c r="M106" s="184"/>
      <c r="N106" s="184"/>
      <c r="O106" s="184"/>
      <c r="P106" s="69"/>
    </row>
    <row r="107" spans="1:16" ht="15" customHeight="1" x14ac:dyDescent="0.2">
      <c r="A107" s="401"/>
      <c r="B107" s="401"/>
      <c r="C107" s="401"/>
      <c r="D107" s="401"/>
      <c r="E107" s="401"/>
      <c r="F107" s="401"/>
      <c r="G107" s="401"/>
      <c r="H107" s="184"/>
      <c r="I107" s="184"/>
      <c r="J107" s="184"/>
      <c r="K107" s="184"/>
      <c r="L107" s="184"/>
      <c r="M107" s="184"/>
      <c r="N107" s="184"/>
      <c r="O107" s="184"/>
      <c r="P107" s="69"/>
    </row>
    <row r="108" spans="1:16" ht="15" customHeight="1" x14ac:dyDescent="0.2">
      <c r="A108" s="401"/>
      <c r="B108" s="401"/>
      <c r="C108" s="401"/>
      <c r="D108" s="401"/>
      <c r="E108" s="401"/>
      <c r="F108" s="401"/>
      <c r="G108" s="401"/>
      <c r="H108" s="184"/>
      <c r="I108" s="184"/>
      <c r="J108" s="184"/>
      <c r="K108" s="184"/>
      <c r="L108" s="184"/>
      <c r="M108" s="184"/>
      <c r="N108" s="184"/>
      <c r="O108" s="184"/>
      <c r="P108" s="69"/>
    </row>
    <row r="109" spans="1:16" ht="15" customHeight="1" x14ac:dyDescent="0.2">
      <c r="A109" s="401"/>
      <c r="B109" s="401"/>
      <c r="C109" s="401"/>
      <c r="D109" s="401"/>
      <c r="E109" s="401"/>
      <c r="F109" s="401"/>
      <c r="G109" s="401"/>
      <c r="H109" s="184"/>
      <c r="I109" s="184"/>
      <c r="J109" s="184"/>
      <c r="K109" s="184"/>
      <c r="L109" s="184"/>
      <c r="M109" s="184"/>
      <c r="N109" s="184"/>
      <c r="O109" s="184"/>
      <c r="P109" s="69"/>
    </row>
    <row r="110" spans="1:16" ht="15" customHeight="1" x14ac:dyDescent="0.2">
      <c r="A110" s="401"/>
      <c r="B110" s="401"/>
      <c r="C110" s="401"/>
      <c r="D110" s="401"/>
      <c r="E110" s="401"/>
      <c r="F110" s="401"/>
      <c r="G110" s="401"/>
      <c r="H110" s="184"/>
      <c r="I110" s="184"/>
      <c r="J110" s="184"/>
      <c r="K110" s="184"/>
      <c r="L110" s="184"/>
      <c r="M110" s="184"/>
      <c r="N110" s="184"/>
      <c r="O110" s="184"/>
      <c r="P110" s="69"/>
    </row>
    <row r="111" spans="1:16" ht="15" customHeight="1" x14ac:dyDescent="0.2">
      <c r="A111" s="401"/>
      <c r="B111" s="401"/>
      <c r="C111" s="401"/>
      <c r="D111" s="401"/>
      <c r="E111" s="401"/>
      <c r="F111" s="401"/>
      <c r="G111" s="401"/>
      <c r="H111" s="184"/>
      <c r="I111" s="184"/>
      <c r="J111" s="184"/>
      <c r="K111" s="184"/>
      <c r="L111" s="184"/>
      <c r="M111" s="184"/>
      <c r="N111" s="184"/>
      <c r="O111" s="184"/>
      <c r="P111" s="69"/>
    </row>
    <row r="112" spans="1:16" ht="15" customHeight="1" x14ac:dyDescent="0.2">
      <c r="A112" s="401"/>
      <c r="B112" s="401"/>
      <c r="C112" s="401"/>
      <c r="D112" s="401"/>
      <c r="E112" s="401"/>
      <c r="F112" s="401"/>
      <c r="G112" s="401"/>
      <c r="H112" s="184"/>
      <c r="I112" s="184"/>
      <c r="J112" s="184"/>
      <c r="K112" s="184"/>
      <c r="L112" s="184"/>
      <c r="M112" s="184"/>
      <c r="N112" s="184"/>
      <c r="O112" s="184"/>
      <c r="P112" s="69"/>
    </row>
    <row r="113" spans="1:16" ht="15" customHeight="1" x14ac:dyDescent="0.2">
      <c r="A113" s="401"/>
      <c r="B113" s="401"/>
      <c r="C113" s="401"/>
      <c r="D113" s="401"/>
      <c r="E113" s="401"/>
      <c r="F113" s="401"/>
      <c r="G113" s="401"/>
      <c r="H113" s="184"/>
      <c r="I113" s="184"/>
      <c r="J113" s="184"/>
      <c r="K113" s="184"/>
      <c r="L113" s="184"/>
      <c r="M113" s="184"/>
      <c r="N113" s="184"/>
      <c r="O113" s="184"/>
      <c r="P113" s="69"/>
    </row>
    <row r="114" spans="1:16" ht="15" customHeight="1" x14ac:dyDescent="0.2">
      <c r="A114" s="401"/>
      <c r="B114" s="401"/>
      <c r="C114" s="401"/>
      <c r="D114" s="401"/>
      <c r="E114" s="401"/>
      <c r="F114" s="401"/>
      <c r="G114" s="401"/>
      <c r="H114" s="184"/>
      <c r="I114" s="184"/>
      <c r="J114" s="184"/>
      <c r="K114" s="184"/>
      <c r="L114" s="184"/>
      <c r="M114" s="184"/>
      <c r="N114" s="184"/>
      <c r="O114" s="184"/>
      <c r="P114" s="69"/>
    </row>
    <row r="115" spans="1:16" ht="15" customHeight="1" x14ac:dyDescent="0.2">
      <c r="A115" s="401"/>
      <c r="B115" s="401"/>
      <c r="C115" s="401"/>
      <c r="D115" s="401"/>
      <c r="E115" s="401"/>
      <c r="F115" s="401"/>
      <c r="G115" s="401"/>
      <c r="H115" s="184"/>
      <c r="I115" s="184"/>
      <c r="J115" s="184"/>
      <c r="K115" s="184"/>
      <c r="L115" s="184"/>
      <c r="M115" s="184"/>
      <c r="N115" s="184"/>
      <c r="O115" s="184"/>
      <c r="P115" s="69"/>
    </row>
    <row r="116" spans="1:16" ht="15" customHeight="1" x14ac:dyDescent="0.2">
      <c r="A116" s="401"/>
      <c r="B116" s="401"/>
      <c r="C116" s="401"/>
      <c r="D116" s="401"/>
      <c r="E116" s="401"/>
      <c r="F116" s="401"/>
      <c r="G116" s="401"/>
      <c r="H116" s="184"/>
      <c r="I116" s="184"/>
      <c r="J116" s="184"/>
      <c r="K116" s="184"/>
      <c r="L116" s="184"/>
      <c r="M116" s="184"/>
      <c r="N116" s="184"/>
      <c r="O116" s="184"/>
      <c r="P116" s="69"/>
    </row>
    <row r="117" spans="1:16" ht="15" customHeight="1" x14ac:dyDescent="0.2">
      <c r="A117" s="401"/>
      <c r="B117" s="401"/>
      <c r="C117" s="401"/>
      <c r="D117" s="401"/>
      <c r="E117" s="401"/>
      <c r="F117" s="401"/>
      <c r="G117" s="401"/>
      <c r="H117" s="184"/>
      <c r="I117" s="184"/>
      <c r="J117" s="184"/>
      <c r="K117" s="184"/>
      <c r="L117" s="184"/>
      <c r="M117" s="184"/>
      <c r="N117" s="184"/>
      <c r="O117" s="184"/>
      <c r="P117" s="69"/>
    </row>
    <row r="118" spans="1:16" ht="15" customHeight="1" x14ac:dyDescent="0.2">
      <c r="A118" s="401"/>
      <c r="B118" s="401"/>
      <c r="C118" s="401"/>
      <c r="D118" s="401"/>
      <c r="E118" s="401"/>
      <c r="F118" s="401"/>
      <c r="G118" s="401"/>
      <c r="H118" s="184"/>
      <c r="I118" s="184"/>
      <c r="J118" s="184"/>
      <c r="K118" s="184"/>
      <c r="L118" s="184"/>
      <c r="M118" s="184"/>
      <c r="N118" s="184"/>
      <c r="O118" s="184"/>
      <c r="P118" s="69"/>
    </row>
    <row r="119" spans="1:16" ht="15" customHeight="1" x14ac:dyDescent="0.2">
      <c r="A119" s="401"/>
      <c r="B119" s="401"/>
      <c r="C119" s="401"/>
      <c r="D119" s="401"/>
      <c r="E119" s="401"/>
      <c r="F119" s="401"/>
      <c r="G119" s="401"/>
      <c r="H119" s="184"/>
      <c r="I119" s="184"/>
      <c r="J119" s="184"/>
      <c r="K119" s="184"/>
      <c r="L119" s="184"/>
      <c r="M119" s="184"/>
      <c r="N119" s="184"/>
      <c r="O119" s="184"/>
      <c r="P119" s="69"/>
    </row>
    <row r="120" spans="1:16" ht="15" customHeight="1" x14ac:dyDescent="0.2">
      <c r="A120" s="401"/>
      <c r="B120" s="401"/>
      <c r="C120" s="401"/>
      <c r="D120" s="401"/>
      <c r="E120" s="401"/>
      <c r="F120" s="401"/>
      <c r="G120" s="401"/>
      <c r="H120" s="184"/>
      <c r="I120" s="184"/>
      <c r="J120" s="184"/>
      <c r="K120" s="184"/>
      <c r="L120" s="184"/>
      <c r="M120" s="184"/>
      <c r="N120" s="184"/>
      <c r="O120" s="184"/>
      <c r="P120" s="69"/>
    </row>
    <row r="121" spans="1:16" ht="15" customHeight="1" x14ac:dyDescent="0.2">
      <c r="A121" s="401"/>
      <c r="B121" s="401"/>
      <c r="C121" s="401"/>
      <c r="D121" s="401"/>
      <c r="E121" s="401"/>
      <c r="F121" s="401"/>
      <c r="G121" s="401"/>
      <c r="H121" s="184"/>
      <c r="I121" s="184"/>
      <c r="J121" s="184"/>
      <c r="K121" s="184"/>
      <c r="L121" s="184"/>
      <c r="M121" s="184"/>
      <c r="N121" s="184"/>
      <c r="O121" s="184"/>
      <c r="P121" s="69"/>
    </row>
    <row r="122" spans="1:16" ht="15" customHeight="1" x14ac:dyDescent="0.2">
      <c r="A122" s="401"/>
      <c r="B122" s="401"/>
      <c r="C122" s="401"/>
      <c r="D122" s="401"/>
      <c r="E122" s="401"/>
      <c r="F122" s="401"/>
      <c r="G122" s="401"/>
      <c r="H122" s="184"/>
      <c r="I122" s="184"/>
      <c r="J122" s="184"/>
      <c r="K122" s="184"/>
      <c r="L122" s="184"/>
      <c r="M122" s="184"/>
      <c r="N122" s="184"/>
      <c r="O122" s="184"/>
      <c r="P122" s="69"/>
    </row>
    <row r="123" spans="1:16" ht="15" customHeight="1" x14ac:dyDescent="0.2">
      <c r="A123" s="401"/>
      <c r="B123" s="401"/>
      <c r="C123" s="401"/>
      <c r="D123" s="401"/>
      <c r="E123" s="401"/>
      <c r="F123" s="401"/>
      <c r="G123" s="401"/>
      <c r="H123" s="184"/>
      <c r="I123" s="184"/>
      <c r="J123" s="184"/>
      <c r="K123" s="184"/>
      <c r="L123" s="184"/>
      <c r="M123" s="184"/>
      <c r="N123" s="184"/>
      <c r="O123" s="184"/>
      <c r="P123" s="69"/>
    </row>
    <row r="124" spans="1:16" ht="15" customHeight="1" x14ac:dyDescent="0.2">
      <c r="A124" s="401"/>
      <c r="B124" s="401"/>
      <c r="C124" s="401"/>
      <c r="D124" s="401"/>
      <c r="E124" s="401"/>
      <c r="F124" s="401"/>
      <c r="G124" s="401"/>
      <c r="H124" s="184"/>
      <c r="I124" s="184"/>
      <c r="J124" s="184"/>
      <c r="K124" s="184"/>
      <c r="L124" s="184"/>
      <c r="M124" s="184"/>
      <c r="N124" s="184"/>
      <c r="O124" s="184"/>
      <c r="P124" s="69"/>
    </row>
    <row r="125" spans="1:16" ht="15" customHeight="1" x14ac:dyDescent="0.2">
      <c r="A125" s="401"/>
      <c r="B125" s="401"/>
      <c r="C125" s="401"/>
      <c r="D125" s="401"/>
      <c r="E125" s="401"/>
      <c r="F125" s="401"/>
      <c r="G125" s="401"/>
      <c r="H125" s="184"/>
      <c r="I125" s="184"/>
      <c r="J125" s="184"/>
      <c r="K125" s="184"/>
      <c r="L125" s="184"/>
      <c r="M125" s="184"/>
      <c r="N125" s="184"/>
      <c r="O125" s="184"/>
      <c r="P125" s="69"/>
    </row>
    <row r="126" spans="1:16" ht="15" customHeight="1" x14ac:dyDescent="0.2">
      <c r="A126" s="401"/>
      <c r="B126" s="401"/>
      <c r="C126" s="401"/>
      <c r="D126" s="401"/>
      <c r="E126" s="401"/>
      <c r="F126" s="401"/>
      <c r="G126" s="401"/>
      <c r="H126" s="184"/>
      <c r="I126" s="184"/>
      <c r="J126" s="184"/>
      <c r="K126" s="184"/>
      <c r="L126" s="184"/>
      <c r="M126" s="184"/>
      <c r="N126" s="184"/>
      <c r="O126" s="184"/>
      <c r="P126" s="69"/>
    </row>
    <row r="127" spans="1:16" ht="15" customHeight="1" x14ac:dyDescent="0.2">
      <c r="A127" s="401"/>
      <c r="B127" s="401"/>
      <c r="C127" s="401"/>
      <c r="D127" s="401"/>
      <c r="E127" s="401"/>
      <c r="F127" s="401"/>
      <c r="G127" s="401"/>
      <c r="H127" s="184"/>
      <c r="I127" s="184"/>
      <c r="J127" s="184"/>
      <c r="K127" s="184"/>
      <c r="L127" s="184"/>
      <c r="M127" s="184"/>
      <c r="N127" s="184"/>
      <c r="O127" s="184"/>
      <c r="P127" s="69"/>
    </row>
    <row r="128" spans="1:16" ht="21" customHeight="1" x14ac:dyDescent="0.2">
      <c r="A128" s="401"/>
      <c r="B128" s="401"/>
      <c r="C128" s="401"/>
      <c r="D128" s="401"/>
      <c r="E128" s="401"/>
      <c r="F128" s="401"/>
      <c r="G128" s="401"/>
      <c r="H128" s="184"/>
      <c r="I128" s="184"/>
      <c r="J128" s="184"/>
      <c r="K128" s="184"/>
      <c r="L128" s="184"/>
      <c r="M128" s="184"/>
      <c r="N128" s="184"/>
      <c r="O128" s="184"/>
      <c r="P128" s="69"/>
    </row>
    <row r="129" spans="1:16" ht="15" customHeight="1" x14ac:dyDescent="0.2">
      <c r="A129" s="274" t="s">
        <v>792</v>
      </c>
      <c r="B129" s="274"/>
      <c r="C129" s="274"/>
      <c r="D129" s="274"/>
      <c r="E129" s="274"/>
      <c r="F129" s="274"/>
      <c r="G129" s="274"/>
      <c r="H129" s="184"/>
      <c r="I129" s="184"/>
      <c r="J129" s="184"/>
      <c r="K129" s="184"/>
      <c r="L129" s="184"/>
      <c r="M129" s="184"/>
      <c r="N129" s="184"/>
      <c r="O129" s="184"/>
      <c r="P129" s="69"/>
    </row>
    <row r="130" spans="1:16" ht="15" customHeight="1" x14ac:dyDescent="0.2">
      <c r="A130" s="274"/>
      <c r="B130" s="274"/>
      <c r="C130" s="274"/>
      <c r="D130" s="274"/>
      <c r="E130" s="274"/>
      <c r="F130" s="274"/>
      <c r="G130" s="274"/>
      <c r="H130" s="184"/>
      <c r="I130" s="184"/>
      <c r="J130" s="184"/>
      <c r="K130" s="184"/>
      <c r="L130" s="184"/>
      <c r="M130" s="184"/>
      <c r="N130" s="184"/>
      <c r="O130" s="184"/>
      <c r="P130" s="69"/>
    </row>
    <row r="131" spans="1:16" ht="15" customHeight="1" x14ac:dyDescent="0.2">
      <c r="A131" s="274"/>
      <c r="B131" s="274"/>
      <c r="C131" s="274"/>
      <c r="D131" s="274"/>
      <c r="E131" s="274"/>
      <c r="F131" s="274"/>
      <c r="G131" s="274"/>
      <c r="H131" s="184"/>
      <c r="I131" s="184"/>
      <c r="J131" s="184"/>
      <c r="K131" s="184"/>
      <c r="L131" s="184"/>
      <c r="M131" s="184"/>
      <c r="N131" s="184"/>
      <c r="O131" s="184"/>
      <c r="P131" s="69"/>
    </row>
    <row r="132" spans="1:16" ht="15" customHeight="1" x14ac:dyDescent="0.2">
      <c r="A132" s="274"/>
      <c r="B132" s="274"/>
      <c r="C132" s="274"/>
      <c r="D132" s="274"/>
      <c r="E132" s="274"/>
      <c r="F132" s="274"/>
      <c r="G132" s="274"/>
      <c r="H132" s="184"/>
      <c r="I132" s="184"/>
      <c r="J132" s="184"/>
      <c r="K132" s="184"/>
      <c r="L132" s="184"/>
      <c r="M132" s="184"/>
      <c r="N132" s="184"/>
      <c r="O132" s="184"/>
      <c r="P132" s="69"/>
    </row>
    <row r="133" spans="1:16" ht="15" customHeight="1" x14ac:dyDescent="0.2">
      <c r="A133" s="274"/>
      <c r="B133" s="274"/>
      <c r="C133" s="274"/>
      <c r="D133" s="274"/>
      <c r="E133" s="274"/>
      <c r="F133" s="274"/>
      <c r="G133" s="274"/>
      <c r="H133" s="184"/>
      <c r="I133" s="184"/>
      <c r="J133" s="184"/>
      <c r="K133" s="184"/>
      <c r="L133" s="184"/>
      <c r="M133" s="184"/>
      <c r="N133" s="184"/>
      <c r="O133" s="184"/>
      <c r="P133" s="69"/>
    </row>
    <row r="134" spans="1:16" ht="15" customHeight="1" x14ac:dyDescent="0.2">
      <c r="A134" s="274"/>
      <c r="B134" s="274"/>
      <c r="C134" s="274"/>
      <c r="D134" s="274"/>
      <c r="E134" s="274"/>
      <c r="F134" s="274"/>
      <c r="G134" s="274"/>
      <c r="H134" s="184"/>
      <c r="I134" s="184"/>
      <c r="J134" s="184"/>
      <c r="K134" s="184"/>
      <c r="L134" s="184"/>
      <c r="M134" s="184"/>
      <c r="N134" s="184"/>
      <c r="O134" s="184"/>
      <c r="P134" s="69"/>
    </row>
    <row r="135" spans="1:16" ht="15" customHeight="1" x14ac:dyDescent="0.2">
      <c r="A135" s="274"/>
      <c r="B135" s="274"/>
      <c r="C135" s="274"/>
      <c r="D135" s="274"/>
      <c r="E135" s="274"/>
      <c r="F135" s="274"/>
      <c r="G135" s="274"/>
      <c r="H135" s="184"/>
      <c r="I135" s="184"/>
      <c r="J135" s="184"/>
      <c r="K135" s="184"/>
      <c r="L135" s="184"/>
      <c r="M135" s="184"/>
      <c r="N135" s="184"/>
      <c r="O135" s="184"/>
      <c r="P135" s="69"/>
    </row>
    <row r="136" spans="1:16" ht="15" customHeight="1" x14ac:dyDescent="0.2">
      <c r="A136" s="303" t="s">
        <v>793</v>
      </c>
      <c r="B136" s="402"/>
      <c r="C136" s="402"/>
      <c r="D136" s="402"/>
      <c r="E136" s="402"/>
      <c r="F136" s="402"/>
      <c r="G136" s="402"/>
      <c r="H136" s="402"/>
      <c r="I136" s="402"/>
      <c r="J136" s="402"/>
      <c r="K136" s="402"/>
      <c r="L136" s="402"/>
      <c r="M136" s="402"/>
      <c r="N136" s="402"/>
      <c r="O136" s="402"/>
      <c r="P136" s="69"/>
    </row>
    <row r="137" spans="1:16" x14ac:dyDescent="0.2">
      <c r="A137" s="402"/>
      <c r="B137" s="402"/>
      <c r="C137" s="402"/>
      <c r="D137" s="402"/>
      <c r="E137" s="402"/>
      <c r="F137" s="402"/>
      <c r="G137" s="402"/>
      <c r="H137" s="402"/>
      <c r="I137" s="402"/>
      <c r="J137" s="402"/>
      <c r="K137" s="402"/>
      <c r="L137" s="402"/>
      <c r="M137" s="402"/>
      <c r="N137" s="402"/>
      <c r="O137" s="402"/>
      <c r="P137" s="69"/>
    </row>
    <row r="138" spans="1:16" ht="30" x14ac:dyDescent="0.2">
      <c r="A138" s="237"/>
      <c r="B138" s="256" t="s">
        <v>527</v>
      </c>
      <c r="C138" s="256" t="s">
        <v>794</v>
      </c>
      <c r="D138" s="199"/>
      <c r="E138" s="199"/>
      <c r="F138" s="199"/>
      <c r="G138" s="199"/>
      <c r="H138" s="199"/>
      <c r="I138" s="199"/>
      <c r="J138" s="199"/>
      <c r="K138" s="199"/>
      <c r="L138" s="199"/>
      <c r="M138" s="199"/>
      <c r="N138" s="199"/>
      <c r="O138" s="199"/>
      <c r="P138" s="69"/>
    </row>
    <row r="139" spans="1:16" ht="28.5" x14ac:dyDescent="0.2">
      <c r="A139" s="237" t="s">
        <v>795</v>
      </c>
      <c r="B139" s="257">
        <v>85.355149999999995</v>
      </c>
      <c r="C139" s="258">
        <f>14845190625043200/(24*60*60*1000000000)</f>
        <v>171.81933593799999</v>
      </c>
      <c r="D139" s="199"/>
      <c r="E139" s="199"/>
      <c r="F139" s="199"/>
      <c r="G139" s="199"/>
      <c r="H139" s="199"/>
      <c r="I139" s="199"/>
      <c r="J139" s="199"/>
      <c r="K139" s="199"/>
      <c r="L139" s="199"/>
      <c r="M139" s="199"/>
      <c r="N139" s="199"/>
      <c r="O139" s="199"/>
      <c r="P139" s="69"/>
    </row>
    <row r="140" spans="1:16" ht="30.75" customHeight="1" x14ac:dyDescent="0.2">
      <c r="A140" s="237" t="s">
        <v>796</v>
      </c>
      <c r="B140" s="259">
        <v>84.272930000000002</v>
      </c>
      <c r="C140" s="260">
        <f>13873016601532800/(24*60*60*1000000000)</f>
        <v>160.56732177699999</v>
      </c>
      <c r="D140" s="199"/>
      <c r="E140" s="199"/>
      <c r="F140" s="199"/>
      <c r="G140" s="199"/>
      <c r="H140" s="199"/>
      <c r="I140" s="199"/>
      <c r="J140" s="199"/>
      <c r="K140" s="199"/>
      <c r="L140" s="199"/>
      <c r="M140" s="199"/>
      <c r="N140" s="199"/>
      <c r="O140" s="199"/>
      <c r="P140" s="69"/>
    </row>
    <row r="141" spans="1:16" x14ac:dyDescent="0.2">
      <c r="A141" s="184"/>
      <c r="B141" s="184"/>
      <c r="C141" s="184"/>
      <c r="D141" s="184"/>
      <c r="E141" s="184"/>
      <c r="F141" s="184"/>
      <c r="G141" s="184"/>
      <c r="H141" s="184"/>
      <c r="I141" s="184"/>
      <c r="J141" s="184"/>
      <c r="K141" s="184"/>
      <c r="L141" s="184"/>
      <c r="M141" s="184"/>
      <c r="N141" s="184"/>
      <c r="O141" s="184"/>
      <c r="P141" s="69"/>
    </row>
    <row r="142" spans="1:16" ht="60" x14ac:dyDescent="0.2">
      <c r="A142" s="71" t="s">
        <v>748</v>
      </c>
      <c r="B142" s="71" t="s">
        <v>749</v>
      </c>
      <c r="C142" s="71" t="s">
        <v>750</v>
      </c>
      <c r="D142" s="71" t="s">
        <v>751</v>
      </c>
      <c r="E142" s="71" t="s">
        <v>752</v>
      </c>
      <c r="F142" s="71" t="s">
        <v>736</v>
      </c>
      <c r="G142" s="71" t="s">
        <v>753</v>
      </c>
      <c r="H142" s="240" t="s">
        <v>754</v>
      </c>
      <c r="I142" s="240" t="s">
        <v>763</v>
      </c>
      <c r="J142" s="240" t="s">
        <v>764</v>
      </c>
      <c r="K142" s="240" t="s">
        <v>797</v>
      </c>
      <c r="L142" s="240" t="s">
        <v>798</v>
      </c>
      <c r="M142" s="240" t="s">
        <v>799</v>
      </c>
      <c r="N142" s="240" t="s">
        <v>800</v>
      </c>
      <c r="O142" s="184"/>
      <c r="P142" s="69"/>
    </row>
    <row r="143" spans="1:16" ht="63" customHeight="1" x14ac:dyDescent="0.2">
      <c r="A143" s="229" t="str">
        <f>A32</f>
        <v>DEF_001</v>
      </c>
      <c r="B143" s="242" t="str">
        <f>B32</f>
        <v>Prêt hypothécaire</v>
      </c>
      <c r="C143" s="242" t="str">
        <f t="shared" ref="C143:H143" si="1">C32</f>
        <v>Bien immobilier commercial</v>
      </c>
      <c r="D143" s="242" t="str">
        <f>D32</f>
        <v>136, chemin McDougal, Fort Smith (Territoires du Nord-Ouest)  X0E 0P0</v>
      </c>
      <c r="E143" s="242">
        <f t="shared" si="1"/>
        <v>4200000</v>
      </c>
      <c r="F143" s="242">
        <f t="shared" si="1"/>
        <v>0</v>
      </c>
      <c r="G143" s="242">
        <f t="shared" si="1"/>
        <v>6000000</v>
      </c>
      <c r="H143" s="243">
        <f t="shared" si="1"/>
        <v>0.7</v>
      </c>
      <c r="I143" s="245">
        <f>I32</f>
        <v>60.005526000000003</v>
      </c>
      <c r="J143" s="245">
        <f>J32</f>
        <v>-111.875711</v>
      </c>
      <c r="K143" s="243">
        <f>B139</f>
        <v>85.355149999999995</v>
      </c>
      <c r="L143" s="243">
        <f>B140</f>
        <v>84.272930000000002</v>
      </c>
      <c r="M143" s="243">
        <f>C139</f>
        <v>171.81933593799999</v>
      </c>
      <c r="N143" s="243">
        <f>C140</f>
        <v>160.56732177699999</v>
      </c>
      <c r="O143" s="184"/>
      <c r="P143" s="69"/>
    </row>
    <row r="144" spans="1:16" x14ac:dyDescent="0.2">
      <c r="A144" s="184"/>
      <c r="B144" s="184"/>
      <c r="C144" s="184"/>
      <c r="D144" s="184"/>
      <c r="E144" s="184"/>
      <c r="F144" s="184"/>
      <c r="G144" s="184"/>
      <c r="H144" s="184"/>
      <c r="I144" s="184"/>
      <c r="J144" s="184"/>
      <c r="K144" s="184"/>
      <c r="L144" s="184"/>
      <c r="M144" s="184"/>
      <c r="N144" s="184"/>
      <c r="O144" s="184"/>
      <c r="P144" s="69"/>
    </row>
    <row r="145" spans="1:16" ht="15" x14ac:dyDescent="0.25">
      <c r="A145" s="304" t="s">
        <v>777</v>
      </c>
      <c r="B145" s="304"/>
      <c r="C145" s="304"/>
      <c r="D145" s="304"/>
      <c r="E145" s="304"/>
      <c r="F145" s="304"/>
      <c r="G145" s="304"/>
      <c r="H145" s="304"/>
      <c r="I145" s="304"/>
      <c r="J145" s="304"/>
      <c r="K145" s="304"/>
      <c r="L145" s="304"/>
      <c r="M145" s="304"/>
      <c r="N145" s="304"/>
      <c r="O145" s="304"/>
      <c r="P145" s="69"/>
    </row>
    <row r="146" spans="1:16" ht="15" customHeight="1" x14ac:dyDescent="0.2">
      <c r="A146" s="305" t="s">
        <v>801</v>
      </c>
      <c r="B146" s="305"/>
      <c r="C146" s="305"/>
      <c r="D146" s="305"/>
      <c r="E146" s="305"/>
      <c r="F146" s="305"/>
      <c r="G146" s="305"/>
      <c r="H146" s="305"/>
      <c r="I146" s="305"/>
      <c r="J146" s="305"/>
      <c r="K146" s="305"/>
      <c r="L146" s="305"/>
      <c r="M146" s="305"/>
      <c r="N146" s="305"/>
      <c r="O146" s="305"/>
      <c r="P146" s="69"/>
    </row>
    <row r="147" spans="1:16" ht="15" customHeight="1" x14ac:dyDescent="0.2">
      <c r="A147" s="305"/>
      <c r="B147" s="305"/>
      <c r="C147" s="305"/>
      <c r="D147" s="305"/>
      <c r="E147" s="305"/>
      <c r="F147" s="305"/>
      <c r="G147" s="305"/>
      <c r="H147" s="305"/>
      <c r="I147" s="305"/>
      <c r="J147" s="305"/>
      <c r="K147" s="305"/>
      <c r="L147" s="305"/>
      <c r="M147" s="305"/>
      <c r="N147" s="305"/>
      <c r="O147" s="305"/>
      <c r="P147" s="69"/>
    </row>
    <row r="148" spans="1:16" ht="15" customHeight="1" x14ac:dyDescent="0.2">
      <c r="A148" s="305"/>
      <c r="B148" s="305"/>
      <c r="C148" s="305"/>
      <c r="D148" s="305"/>
      <c r="E148" s="305"/>
      <c r="F148" s="305"/>
      <c r="G148" s="305"/>
      <c r="H148" s="305"/>
      <c r="I148" s="305"/>
      <c r="J148" s="305"/>
      <c r="K148" s="305"/>
      <c r="L148" s="305"/>
      <c r="M148" s="305"/>
      <c r="N148" s="305"/>
      <c r="O148" s="305"/>
      <c r="P148" s="69"/>
    </row>
    <row r="149" spans="1:16" ht="15" customHeight="1" x14ac:dyDescent="0.2">
      <c r="A149" s="305"/>
      <c r="B149" s="305"/>
      <c r="C149" s="305"/>
      <c r="D149" s="305"/>
      <c r="E149" s="305"/>
      <c r="F149" s="305"/>
      <c r="G149" s="305"/>
      <c r="H149" s="305"/>
      <c r="I149" s="305"/>
      <c r="J149" s="305"/>
      <c r="K149" s="305"/>
      <c r="L149" s="305"/>
      <c r="M149" s="305"/>
      <c r="N149" s="305"/>
      <c r="O149" s="305"/>
      <c r="P149" s="69"/>
    </row>
    <row r="150" spans="1:16" ht="15" customHeight="1" x14ac:dyDescent="0.2">
      <c r="A150" s="305"/>
      <c r="B150" s="305"/>
      <c r="C150" s="305"/>
      <c r="D150" s="305"/>
      <c r="E150" s="305"/>
      <c r="F150" s="305"/>
      <c r="G150" s="305"/>
      <c r="H150" s="305"/>
      <c r="I150" s="305"/>
      <c r="J150" s="305"/>
      <c r="K150" s="305"/>
      <c r="L150" s="305"/>
      <c r="M150" s="305"/>
      <c r="N150" s="305"/>
      <c r="O150" s="305"/>
      <c r="P150" s="69"/>
    </row>
    <row r="151" spans="1:16" ht="15" customHeight="1" x14ac:dyDescent="0.2">
      <c r="A151" s="305"/>
      <c r="B151" s="305"/>
      <c r="C151" s="305"/>
      <c r="D151" s="305"/>
      <c r="E151" s="305"/>
      <c r="F151" s="305"/>
      <c r="G151" s="305"/>
      <c r="H151" s="305"/>
      <c r="I151" s="305"/>
      <c r="J151" s="305"/>
      <c r="K151" s="305"/>
      <c r="L151" s="305"/>
      <c r="M151" s="305"/>
      <c r="N151" s="305"/>
      <c r="O151" s="305"/>
      <c r="P151" s="69"/>
    </row>
    <row r="152" spans="1:16" ht="15" customHeight="1" x14ac:dyDescent="0.2">
      <c r="A152" s="305"/>
      <c r="B152" s="305"/>
      <c r="C152" s="305"/>
      <c r="D152" s="305"/>
      <c r="E152" s="305"/>
      <c r="F152" s="305"/>
      <c r="G152" s="305"/>
      <c r="H152" s="305"/>
      <c r="I152" s="305"/>
      <c r="J152" s="305"/>
      <c r="K152" s="305"/>
      <c r="L152" s="305"/>
      <c r="M152" s="305"/>
      <c r="N152" s="305"/>
      <c r="O152" s="305"/>
      <c r="P152" s="69"/>
    </row>
    <row r="153" spans="1:16" ht="15" customHeight="1" x14ac:dyDescent="0.2">
      <c r="A153" s="305"/>
      <c r="B153" s="305"/>
      <c r="C153" s="305"/>
      <c r="D153" s="305"/>
      <c r="E153" s="305"/>
      <c r="F153" s="305"/>
      <c r="G153" s="305"/>
      <c r="H153" s="305"/>
      <c r="I153" s="305"/>
      <c r="J153" s="305"/>
      <c r="K153" s="305"/>
      <c r="L153" s="305"/>
      <c r="M153" s="305"/>
      <c r="N153" s="305"/>
      <c r="O153" s="305"/>
      <c r="P153" s="69"/>
    </row>
    <row r="154" spans="1:16" ht="15" customHeight="1" x14ac:dyDescent="0.2">
      <c r="A154" s="305"/>
      <c r="B154" s="305"/>
      <c r="C154" s="305"/>
      <c r="D154" s="305"/>
      <c r="E154" s="305"/>
      <c r="F154" s="305"/>
      <c r="G154" s="305"/>
      <c r="H154" s="305"/>
      <c r="I154" s="305"/>
      <c r="J154" s="305"/>
      <c r="K154" s="305"/>
      <c r="L154" s="305"/>
      <c r="M154" s="305"/>
      <c r="N154" s="305"/>
      <c r="O154" s="305"/>
      <c r="P154" s="69"/>
    </row>
    <row r="155" spans="1:16" ht="15" customHeight="1" x14ac:dyDescent="0.2">
      <c r="A155" s="305"/>
      <c r="B155" s="305"/>
      <c r="C155" s="305"/>
      <c r="D155" s="305"/>
      <c r="E155" s="305"/>
      <c r="F155" s="305"/>
      <c r="G155" s="305"/>
      <c r="H155" s="305"/>
      <c r="I155" s="305"/>
      <c r="J155" s="305"/>
      <c r="K155" s="305"/>
      <c r="L155" s="305"/>
      <c r="M155" s="305"/>
      <c r="N155" s="305"/>
      <c r="O155" s="305"/>
      <c r="P155" s="69"/>
    </row>
    <row r="156" spans="1:16" ht="15" customHeight="1" x14ac:dyDescent="0.2">
      <c r="A156" s="305"/>
      <c r="B156" s="305"/>
      <c r="C156" s="305"/>
      <c r="D156" s="305"/>
      <c r="E156" s="305"/>
      <c r="F156" s="305"/>
      <c r="G156" s="305"/>
      <c r="H156" s="305"/>
      <c r="I156" s="305"/>
      <c r="J156" s="305"/>
      <c r="K156" s="305"/>
      <c r="L156" s="305"/>
      <c r="M156" s="305"/>
      <c r="N156" s="305"/>
      <c r="O156" s="305"/>
      <c r="P156" s="69"/>
    </row>
    <row r="157" spans="1:16" ht="15" customHeight="1" x14ac:dyDescent="0.2">
      <c r="A157" s="305"/>
      <c r="B157" s="305"/>
      <c r="C157" s="305"/>
      <c r="D157" s="305"/>
      <c r="E157" s="305"/>
      <c r="F157" s="305"/>
      <c r="G157" s="305"/>
      <c r="H157" s="305"/>
      <c r="I157" s="305"/>
      <c r="J157" s="305"/>
      <c r="K157" s="305"/>
      <c r="L157" s="305"/>
      <c r="M157" s="305"/>
      <c r="N157" s="305"/>
      <c r="O157" s="305"/>
      <c r="P157" s="69"/>
    </row>
    <row r="158" spans="1:16" ht="15" customHeight="1" x14ac:dyDescent="0.2">
      <c r="A158" s="305"/>
      <c r="B158" s="305"/>
      <c r="C158" s="305"/>
      <c r="D158" s="305"/>
      <c r="E158" s="305"/>
      <c r="F158" s="305"/>
      <c r="G158" s="305"/>
      <c r="H158" s="305"/>
      <c r="I158" s="305"/>
      <c r="J158" s="305"/>
      <c r="K158" s="305"/>
      <c r="L158" s="305"/>
      <c r="M158" s="305"/>
      <c r="N158" s="305"/>
      <c r="O158" s="305"/>
      <c r="P158" s="69"/>
    </row>
    <row r="159" spans="1:16" ht="15" customHeight="1" x14ac:dyDescent="0.2">
      <c r="A159" s="305"/>
      <c r="B159" s="305"/>
      <c r="C159" s="305"/>
      <c r="D159" s="305"/>
      <c r="E159" s="305"/>
      <c r="F159" s="305"/>
      <c r="G159" s="305"/>
      <c r="H159" s="305"/>
      <c r="I159" s="305"/>
      <c r="J159" s="305"/>
      <c r="K159" s="305"/>
      <c r="L159" s="305"/>
      <c r="M159" s="305"/>
      <c r="N159" s="305"/>
      <c r="O159" s="305"/>
      <c r="P159" s="69"/>
    </row>
    <row r="160" spans="1:16" ht="15" customHeight="1" x14ac:dyDescent="0.2">
      <c r="A160" s="305"/>
      <c r="B160" s="305"/>
      <c r="C160" s="305"/>
      <c r="D160" s="305"/>
      <c r="E160" s="305"/>
      <c r="F160" s="305"/>
      <c r="G160" s="305"/>
      <c r="H160" s="305"/>
      <c r="I160" s="305"/>
      <c r="J160" s="305"/>
      <c r="K160" s="305"/>
      <c r="L160" s="305"/>
      <c r="M160" s="305"/>
      <c r="N160" s="305"/>
      <c r="O160" s="305"/>
      <c r="P160" s="69"/>
    </row>
    <row r="161" spans="1:16" s="262" customFormat="1" ht="15" customHeight="1" x14ac:dyDescent="0.2">
      <c r="A161" s="305"/>
      <c r="B161" s="305"/>
      <c r="C161" s="305"/>
      <c r="D161" s="305"/>
      <c r="E161" s="305"/>
      <c r="F161" s="305"/>
      <c r="G161" s="305"/>
      <c r="H161" s="305"/>
      <c r="I161" s="305"/>
      <c r="J161" s="305"/>
      <c r="K161" s="305"/>
      <c r="L161" s="305"/>
      <c r="M161" s="305"/>
      <c r="N161" s="305"/>
      <c r="O161" s="305"/>
      <c r="P161" s="261"/>
    </row>
    <row r="162" spans="1:16" s="262" customFormat="1" ht="15" customHeight="1" x14ac:dyDescent="0.2">
      <c r="A162" s="305"/>
      <c r="B162" s="305"/>
      <c r="C162" s="305"/>
      <c r="D162" s="305"/>
      <c r="E162" s="305"/>
      <c r="F162" s="305"/>
      <c r="G162" s="305"/>
      <c r="H162" s="305"/>
      <c r="I162" s="305"/>
      <c r="J162" s="305"/>
      <c r="K162" s="305"/>
      <c r="L162" s="305"/>
      <c r="M162" s="305"/>
      <c r="N162" s="305"/>
      <c r="O162" s="305"/>
      <c r="P162" s="261"/>
    </row>
    <row r="163" spans="1:16" s="262" customFormat="1" ht="15" customHeight="1" x14ac:dyDescent="0.2">
      <c r="A163" s="305"/>
      <c r="B163" s="305"/>
      <c r="C163" s="305"/>
      <c r="D163" s="305"/>
      <c r="E163" s="305"/>
      <c r="F163" s="305"/>
      <c r="G163" s="305"/>
      <c r="H163" s="305"/>
      <c r="I163" s="305"/>
      <c r="J163" s="305"/>
      <c r="K163" s="305"/>
      <c r="L163" s="305"/>
      <c r="M163" s="305"/>
      <c r="N163" s="305"/>
      <c r="O163" s="305"/>
      <c r="P163" s="261"/>
    </row>
    <row r="164" spans="1:16" ht="28.5" customHeight="1" x14ac:dyDescent="0.2">
      <c r="A164" s="305"/>
      <c r="B164" s="305"/>
      <c r="C164" s="305"/>
      <c r="D164" s="305"/>
      <c r="E164" s="305"/>
      <c r="F164" s="305"/>
      <c r="G164" s="305"/>
      <c r="H164" s="305"/>
      <c r="I164" s="305"/>
      <c r="J164" s="305"/>
      <c r="K164" s="305"/>
      <c r="L164" s="305"/>
      <c r="M164" s="305"/>
      <c r="N164" s="305"/>
      <c r="O164" s="305"/>
      <c r="P164" s="69"/>
    </row>
    <row r="165" spans="1:16" ht="45" x14ac:dyDescent="0.2">
      <c r="A165" s="251" t="s">
        <v>779</v>
      </c>
      <c r="B165" s="251" t="s">
        <v>26</v>
      </c>
      <c r="C165" s="251" t="s">
        <v>136</v>
      </c>
      <c r="D165" s="251" t="s">
        <v>139</v>
      </c>
      <c r="E165" s="251" t="s">
        <v>142</v>
      </c>
      <c r="F165" s="251" t="s">
        <v>144</v>
      </c>
      <c r="G165" s="251" t="s">
        <v>147</v>
      </c>
      <c r="H165" s="251" t="s">
        <v>180</v>
      </c>
      <c r="I165" s="251" t="s">
        <v>36</v>
      </c>
      <c r="J165" s="251" t="s">
        <v>127</v>
      </c>
      <c r="K165" s="240" t="s">
        <v>182</v>
      </c>
      <c r="L165" s="240" t="s">
        <v>184</v>
      </c>
      <c r="M165" s="240" t="s">
        <v>186</v>
      </c>
      <c r="N165" s="240" t="s">
        <v>189</v>
      </c>
      <c r="O165" s="184"/>
      <c r="P165" s="69"/>
    </row>
    <row r="166" spans="1:16" s="34" customFormat="1" ht="57" x14ac:dyDescent="0.2">
      <c r="A166" s="252">
        <v>511</v>
      </c>
      <c r="B166" s="242" t="s">
        <v>403</v>
      </c>
      <c r="C166" s="242">
        <v>30</v>
      </c>
      <c r="D166" s="242" t="s">
        <v>780</v>
      </c>
      <c r="E166" s="242" t="s">
        <v>453</v>
      </c>
      <c r="F166" s="242">
        <v>3</v>
      </c>
      <c r="G166" s="245" t="s">
        <v>475</v>
      </c>
      <c r="H166" s="263">
        <v>7</v>
      </c>
      <c r="I166" s="244">
        <f>E143</f>
        <v>4200000</v>
      </c>
      <c r="J166" s="244">
        <f>F143</f>
        <v>0</v>
      </c>
      <c r="K166" s="243">
        <f>B139</f>
        <v>85.355149999999995</v>
      </c>
      <c r="L166" s="243">
        <f>B140</f>
        <v>84.272930000000002</v>
      </c>
      <c r="M166" s="242">
        <f>C139</f>
        <v>171.81933593799999</v>
      </c>
      <c r="N166" s="242">
        <f>C140</f>
        <v>160.56732177699999</v>
      </c>
      <c r="O166" s="184"/>
      <c r="P166" s="212"/>
    </row>
    <row r="167" spans="1:16" x14ac:dyDescent="0.2">
      <c r="A167" s="207"/>
      <c r="B167" s="207"/>
      <c r="C167" s="207"/>
      <c r="D167" s="207"/>
      <c r="E167" s="207"/>
      <c r="F167" s="207"/>
      <c r="G167" s="207"/>
      <c r="H167" s="207"/>
      <c r="I167" s="207"/>
      <c r="J167" s="207"/>
      <c r="K167" s="207"/>
      <c r="L167" s="207"/>
      <c r="M167" s="207"/>
      <c r="N167" s="207"/>
      <c r="O167" s="207"/>
      <c r="P167" s="69"/>
    </row>
    <row r="168" spans="1:16" x14ac:dyDescent="0.2">
      <c r="A168" s="69"/>
      <c r="B168" s="69"/>
      <c r="C168" s="69"/>
      <c r="D168" s="69"/>
      <c r="E168" s="69"/>
      <c r="F168" s="69"/>
      <c r="G168" s="69"/>
      <c r="H168" s="69"/>
      <c r="I168" s="69"/>
      <c r="J168" s="69"/>
      <c r="K168" s="69"/>
      <c r="L168" s="69"/>
      <c r="M168" s="69"/>
      <c r="N168" s="69"/>
      <c r="O168" s="69"/>
      <c r="P168" s="69"/>
    </row>
  </sheetData>
  <mergeCells count="14">
    <mergeCell ref="A145:O145"/>
    <mergeCell ref="A146:O164"/>
    <mergeCell ref="A28:O30"/>
    <mergeCell ref="A34:O34"/>
    <mergeCell ref="A35:O51"/>
    <mergeCell ref="A52:G128"/>
    <mergeCell ref="A129:G135"/>
    <mergeCell ref="A136:O137"/>
    <mergeCell ref="A27:O27"/>
    <mergeCell ref="A1:O1"/>
    <mergeCell ref="A2:O14"/>
    <mergeCell ref="A15:O15"/>
    <mergeCell ref="A16:O18"/>
    <mergeCell ref="A22:O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1FCDA-4A04-4968-9AF9-603B209C388B}">
  <sheetPr codeName="Sheet5">
    <tabColor theme="4" tint="0.39997558519241921"/>
  </sheetPr>
  <dimension ref="A1:E26"/>
  <sheetViews>
    <sheetView zoomScaleNormal="100" workbookViewId="0">
      <selection sqref="A1:E1"/>
    </sheetView>
  </sheetViews>
  <sheetFormatPr defaultColWidth="9.140625" defaultRowHeight="14.25" x14ac:dyDescent="0.2"/>
  <cols>
    <col min="1" max="1" width="11.28515625" style="34" customWidth="1"/>
    <col min="2" max="2" width="32.5703125" style="34" bestFit="1" customWidth="1"/>
    <col min="3" max="3" width="109.140625" style="34" customWidth="1"/>
    <col min="4" max="4" width="19.28515625" style="34" customWidth="1"/>
    <col min="5" max="5" width="61" style="34" customWidth="1"/>
    <col min="6" max="16384" width="9.140625" style="34"/>
  </cols>
  <sheetData>
    <row r="1" spans="1:5" ht="15.75" x14ac:dyDescent="0.25">
      <c r="A1" s="268" t="s">
        <v>14</v>
      </c>
      <c r="B1" s="268"/>
      <c r="C1" s="268"/>
      <c r="D1" s="268"/>
      <c r="E1" s="268"/>
    </row>
    <row r="2" spans="1:5" ht="174.75" customHeight="1" x14ac:dyDescent="0.2">
      <c r="A2" s="269" t="s">
        <v>15</v>
      </c>
      <c r="B2" s="269"/>
      <c r="C2" s="269"/>
      <c r="D2" s="269"/>
      <c r="E2" s="269"/>
    </row>
    <row r="3" spans="1:5" x14ac:dyDescent="0.2">
      <c r="A3" s="32"/>
      <c r="B3" s="32"/>
      <c r="C3" s="32"/>
      <c r="D3" s="32"/>
      <c r="E3" s="32"/>
    </row>
    <row r="4" spans="1:5" ht="15" x14ac:dyDescent="0.25">
      <c r="A4" s="270" t="s">
        <v>16</v>
      </c>
      <c r="B4" s="270"/>
      <c r="C4" s="270"/>
      <c r="D4" s="270"/>
      <c r="E4" s="270"/>
    </row>
    <row r="5" spans="1:5" ht="15" x14ac:dyDescent="0.25">
      <c r="A5" s="5" t="s">
        <v>17</v>
      </c>
      <c r="B5" s="5" t="s">
        <v>18</v>
      </c>
      <c r="C5" s="5" t="s">
        <v>19</v>
      </c>
      <c r="D5" s="5" t="s">
        <v>20</v>
      </c>
      <c r="E5" s="5" t="s">
        <v>21</v>
      </c>
    </row>
    <row r="6" spans="1:5" ht="18" customHeight="1" x14ac:dyDescent="0.2">
      <c r="A6" s="6">
        <v>1</v>
      </c>
      <c r="B6" s="7" t="s">
        <v>22</v>
      </c>
      <c r="C6" s="7" t="s">
        <v>23</v>
      </c>
      <c r="D6" s="7" t="s">
        <v>24</v>
      </c>
      <c r="E6" s="39" t="s">
        <v>25</v>
      </c>
    </row>
    <row r="7" spans="1:5" ht="18" customHeight="1" x14ac:dyDescent="0.2">
      <c r="A7" s="6">
        <v>2</v>
      </c>
      <c r="B7" s="7" t="s">
        <v>26</v>
      </c>
      <c r="C7" s="7" t="s">
        <v>27</v>
      </c>
      <c r="D7" s="7" t="s">
        <v>24</v>
      </c>
      <c r="E7" s="39" t="s">
        <v>28</v>
      </c>
    </row>
    <row r="8" spans="1:5" ht="18" customHeight="1" x14ac:dyDescent="0.2">
      <c r="A8" s="6">
        <v>3</v>
      </c>
      <c r="B8" s="7" t="s">
        <v>29</v>
      </c>
      <c r="C8" s="7" t="s">
        <v>30</v>
      </c>
      <c r="D8" s="7" t="s">
        <v>31</v>
      </c>
      <c r="E8" s="39" t="s">
        <v>32</v>
      </c>
    </row>
    <row r="9" spans="1:5" ht="18" customHeight="1" x14ac:dyDescent="0.2">
      <c r="A9" s="6">
        <v>4</v>
      </c>
      <c r="B9" s="7" t="s">
        <v>33</v>
      </c>
      <c r="C9" s="7" t="s">
        <v>34</v>
      </c>
      <c r="D9" s="7" t="s">
        <v>31</v>
      </c>
      <c r="E9" s="39" t="s">
        <v>35</v>
      </c>
    </row>
    <row r="10" spans="1:5" ht="18" customHeight="1" x14ac:dyDescent="0.2">
      <c r="A10" s="6">
        <v>5</v>
      </c>
      <c r="B10" s="7" t="s">
        <v>36</v>
      </c>
      <c r="C10" s="7" t="s">
        <v>37</v>
      </c>
      <c r="D10" s="7" t="s">
        <v>31</v>
      </c>
      <c r="E10" s="7"/>
    </row>
    <row r="11" spans="1:5" s="40" customFormat="1" ht="18" customHeight="1" x14ac:dyDescent="0.2">
      <c r="A11" s="6">
        <v>6</v>
      </c>
      <c r="B11" s="7" t="s">
        <v>38</v>
      </c>
      <c r="C11" s="7" t="s">
        <v>39</v>
      </c>
      <c r="D11" s="7" t="s">
        <v>31</v>
      </c>
      <c r="E11" s="271" t="s">
        <v>40</v>
      </c>
    </row>
    <row r="12" spans="1:5" s="40" customFormat="1" ht="18" customHeight="1" x14ac:dyDescent="0.2">
      <c r="A12" s="6">
        <v>7</v>
      </c>
      <c r="B12" s="7" t="s">
        <v>41</v>
      </c>
      <c r="C12" s="7" t="s">
        <v>42</v>
      </c>
      <c r="D12" s="7" t="s">
        <v>31</v>
      </c>
      <c r="E12" s="272"/>
    </row>
    <row r="13" spans="1:5" s="40" customFormat="1" ht="18" customHeight="1" x14ac:dyDescent="0.2">
      <c r="A13" s="6">
        <v>8</v>
      </c>
      <c r="B13" s="7" t="s">
        <v>43</v>
      </c>
      <c r="C13" s="7" t="s">
        <v>44</v>
      </c>
      <c r="D13" s="7" t="s">
        <v>31</v>
      </c>
      <c r="E13" s="272"/>
    </row>
    <row r="14" spans="1:5" s="40" customFormat="1" ht="18" customHeight="1" x14ac:dyDescent="0.2">
      <c r="A14" s="6">
        <v>9</v>
      </c>
      <c r="B14" s="7" t="s">
        <v>45</v>
      </c>
      <c r="C14" s="7" t="s">
        <v>46</v>
      </c>
      <c r="D14" s="7" t="s">
        <v>31</v>
      </c>
      <c r="E14" s="272"/>
    </row>
    <row r="15" spans="1:5" s="40" customFormat="1" ht="18" customHeight="1" x14ac:dyDescent="0.2">
      <c r="A15" s="6">
        <v>10</v>
      </c>
      <c r="B15" s="7" t="s">
        <v>47</v>
      </c>
      <c r="C15" s="7" t="s">
        <v>48</v>
      </c>
      <c r="D15" s="7" t="s">
        <v>31</v>
      </c>
      <c r="E15" s="272"/>
    </row>
    <row r="16" spans="1:5" s="40" customFormat="1" ht="18" customHeight="1" x14ac:dyDescent="0.2">
      <c r="A16" s="6">
        <v>11</v>
      </c>
      <c r="B16" s="7" t="s">
        <v>49</v>
      </c>
      <c r="C16" s="7" t="s">
        <v>50</v>
      </c>
      <c r="D16" s="7" t="s">
        <v>31</v>
      </c>
      <c r="E16" s="272"/>
    </row>
    <row r="17" spans="1:5" s="40" customFormat="1" ht="18" customHeight="1" x14ac:dyDescent="0.2">
      <c r="A17" s="6">
        <v>12</v>
      </c>
      <c r="B17" s="7" t="s">
        <v>51</v>
      </c>
      <c r="C17" s="7" t="s">
        <v>52</v>
      </c>
      <c r="D17" s="7" t="s">
        <v>31</v>
      </c>
      <c r="E17" s="272"/>
    </row>
    <row r="18" spans="1:5" s="40" customFormat="1" ht="18" customHeight="1" x14ac:dyDescent="0.2">
      <c r="A18" s="6">
        <v>13</v>
      </c>
      <c r="B18" s="7" t="s">
        <v>53</v>
      </c>
      <c r="C18" s="7" t="s">
        <v>54</v>
      </c>
      <c r="D18" s="7" t="s">
        <v>31</v>
      </c>
      <c r="E18" s="272"/>
    </row>
    <row r="19" spans="1:5" s="40" customFormat="1" ht="18" customHeight="1" x14ac:dyDescent="0.2">
      <c r="A19" s="6">
        <v>14</v>
      </c>
      <c r="B19" s="7" t="s">
        <v>55</v>
      </c>
      <c r="C19" s="7" t="s">
        <v>56</v>
      </c>
      <c r="D19" s="7" t="s">
        <v>31</v>
      </c>
      <c r="E19" s="272"/>
    </row>
    <row r="20" spans="1:5" s="40" customFormat="1" ht="18" customHeight="1" x14ac:dyDescent="0.2">
      <c r="A20" s="6">
        <v>15</v>
      </c>
      <c r="B20" s="7" t="s">
        <v>57</v>
      </c>
      <c r="C20" s="7" t="s">
        <v>58</v>
      </c>
      <c r="D20" s="7" t="s">
        <v>31</v>
      </c>
      <c r="E20" s="272"/>
    </row>
    <row r="21" spans="1:5" ht="18" customHeight="1" x14ac:dyDescent="0.2">
      <c r="A21" s="6">
        <v>16</v>
      </c>
      <c r="B21" s="7" t="s">
        <v>59</v>
      </c>
      <c r="C21" s="7" t="s">
        <v>60</v>
      </c>
      <c r="D21" s="7" t="s">
        <v>31</v>
      </c>
      <c r="E21" s="272"/>
    </row>
    <row r="22" spans="1:5" s="40" customFormat="1" ht="18" customHeight="1" x14ac:dyDescent="0.2">
      <c r="A22" s="6">
        <v>17</v>
      </c>
      <c r="B22" s="7" t="s">
        <v>61</v>
      </c>
      <c r="C22" s="7" t="s">
        <v>62</v>
      </c>
      <c r="D22" s="7" t="s">
        <v>31</v>
      </c>
      <c r="E22" s="272"/>
    </row>
    <row r="23" spans="1:5" s="40" customFormat="1" ht="18" customHeight="1" x14ac:dyDescent="0.2">
      <c r="A23" s="6">
        <v>18</v>
      </c>
      <c r="B23" s="7" t="s">
        <v>63</v>
      </c>
      <c r="C23" s="7" t="s">
        <v>64</v>
      </c>
      <c r="D23" s="7" t="s">
        <v>31</v>
      </c>
      <c r="E23" s="272"/>
    </row>
    <row r="24" spans="1:5" ht="18" customHeight="1" x14ac:dyDescent="0.2">
      <c r="A24" s="6">
        <v>19</v>
      </c>
      <c r="B24" s="7" t="s">
        <v>65</v>
      </c>
      <c r="C24" s="7" t="s">
        <v>66</v>
      </c>
      <c r="D24" s="7" t="s">
        <v>31</v>
      </c>
      <c r="E24" s="7"/>
    </row>
    <row r="25" spans="1:5" ht="85.5" x14ac:dyDescent="0.2">
      <c r="A25" s="6">
        <v>20</v>
      </c>
      <c r="B25" s="7" t="s">
        <v>67</v>
      </c>
      <c r="C25" s="8" t="s">
        <v>68</v>
      </c>
      <c r="D25" s="7" t="s">
        <v>69</v>
      </c>
      <c r="E25" s="7" t="s">
        <v>70</v>
      </c>
    </row>
    <row r="26" spans="1:5" x14ac:dyDescent="0.2">
      <c r="E26" s="29"/>
    </row>
  </sheetData>
  <mergeCells count="4">
    <mergeCell ref="A1:E1"/>
    <mergeCell ref="A2:E2"/>
    <mergeCell ref="A4:E4"/>
    <mergeCell ref="E11:E23"/>
  </mergeCells>
  <hyperlinks>
    <hyperlink ref="E6" location="Secteurs!A1" display="Voir les valeurs à l'onglet « Secteurs »" xr:uid="{2993EAF0-43B5-47B1-BC79-C5ADE01DB4DE}"/>
    <hyperlink ref="E7" location="'Régions Transition'!A1" display="Voir les valeurs à l'onglet « Régions Transition »" xr:uid="{BA5C0508-CE82-475B-A26B-345700E268F6}"/>
    <hyperlink ref="E8" location="'Tranches de qualité de crédit'!A1" display="Voir les valeurs à l'onglet « Tranches de qualité de crédit »" xr:uid="{4EE1EBAD-3411-4704-9673-5D0DA4F252E8}"/>
    <hyperlink ref="E9" location="'Catégories d’actifs Transition'!A1" display="Voir les valeurs à l'onglet « Catégories d'actifs Transition »" xr:uid="{AC7CFF36-1C3F-45AA-9E18-CAF2B6CFD9D4}"/>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61101-03BA-4957-BE79-28F730C1B45E}">
  <sheetPr>
    <tabColor theme="4" tint="0.39997558519241921"/>
  </sheetPr>
  <dimension ref="A1:E39"/>
  <sheetViews>
    <sheetView zoomScaleNormal="100" workbookViewId="0">
      <selection sqref="A1:E1"/>
    </sheetView>
  </sheetViews>
  <sheetFormatPr defaultColWidth="9.140625" defaultRowHeight="14.25" x14ac:dyDescent="0.2"/>
  <cols>
    <col min="1" max="1" width="12.28515625" style="12" customWidth="1"/>
    <col min="2" max="2" width="40.42578125" style="12" customWidth="1"/>
    <col min="3" max="3" width="82" style="12" customWidth="1"/>
    <col min="4" max="4" width="19.28515625" style="12" customWidth="1"/>
    <col min="5" max="5" width="71.42578125" style="12" customWidth="1"/>
    <col min="6" max="16384" width="9.140625" style="12"/>
  </cols>
  <sheetData>
    <row r="1" spans="1:5" ht="15.75" x14ac:dyDescent="0.25">
      <c r="A1" s="273" t="s">
        <v>71</v>
      </c>
      <c r="B1" s="273"/>
      <c r="C1" s="273"/>
      <c r="D1" s="273"/>
      <c r="E1" s="273"/>
    </row>
    <row r="2" spans="1:5" ht="114" customHeight="1" x14ac:dyDescent="0.2">
      <c r="A2" s="274" t="s">
        <v>72</v>
      </c>
      <c r="B2" s="274"/>
      <c r="C2" s="274"/>
      <c r="D2" s="274"/>
      <c r="E2" s="274"/>
    </row>
    <row r="4" spans="1:5" ht="15" x14ac:dyDescent="0.25">
      <c r="A4" s="275" t="s">
        <v>73</v>
      </c>
      <c r="B4" s="275"/>
      <c r="C4" s="275"/>
      <c r="D4" s="275"/>
      <c r="E4" s="275"/>
    </row>
    <row r="5" spans="1:5" ht="15" x14ac:dyDescent="0.25">
      <c r="A5" s="5" t="s">
        <v>17</v>
      </c>
      <c r="B5" s="5" t="s">
        <v>18</v>
      </c>
      <c r="C5" s="5" t="s">
        <v>19</v>
      </c>
      <c r="D5" s="5" t="s">
        <v>20</v>
      </c>
      <c r="E5" s="5" t="s">
        <v>21</v>
      </c>
    </row>
    <row r="6" spans="1:5" s="42" customFormat="1" ht="87.75" x14ac:dyDescent="0.2">
      <c r="A6" s="6">
        <v>1</v>
      </c>
      <c r="B6" s="7" t="s">
        <v>22</v>
      </c>
      <c r="C6" s="7" t="s">
        <v>23</v>
      </c>
      <c r="D6" s="7" t="s">
        <v>24</v>
      </c>
      <c r="E6" s="41" t="s">
        <v>74</v>
      </c>
    </row>
    <row r="7" spans="1:5" ht="24.75" customHeight="1" x14ac:dyDescent="0.2">
      <c r="A7" s="6">
        <v>2</v>
      </c>
      <c r="B7" s="7" t="s">
        <v>26</v>
      </c>
      <c r="C7" s="7" t="s">
        <v>27</v>
      </c>
      <c r="D7" s="7" t="s">
        <v>24</v>
      </c>
      <c r="E7" s="39" t="s">
        <v>75</v>
      </c>
    </row>
    <row r="8" spans="1:5" ht="42.75" x14ac:dyDescent="0.2">
      <c r="A8" s="6">
        <v>3</v>
      </c>
      <c r="B8" s="7" t="s">
        <v>36</v>
      </c>
      <c r="C8" s="7" t="s">
        <v>76</v>
      </c>
      <c r="D8" s="7" t="s">
        <v>31</v>
      </c>
      <c r="E8" s="9" t="s">
        <v>77</v>
      </c>
    </row>
    <row r="9" spans="1:5" s="38" customFormat="1" ht="28.5" x14ac:dyDescent="0.2">
      <c r="A9" s="6">
        <v>4</v>
      </c>
      <c r="B9" s="7" t="s">
        <v>78</v>
      </c>
      <c r="C9" s="7" t="s">
        <v>79</v>
      </c>
      <c r="D9" s="7" t="s">
        <v>31</v>
      </c>
      <c r="E9" s="271" t="s">
        <v>80</v>
      </c>
    </row>
    <row r="10" spans="1:5" s="38" customFormat="1" ht="28.5" x14ac:dyDescent="0.2">
      <c r="A10" s="6">
        <v>5</v>
      </c>
      <c r="B10" s="7" t="s">
        <v>81</v>
      </c>
      <c r="C10" s="7" t="s">
        <v>82</v>
      </c>
      <c r="D10" s="7" t="s">
        <v>31</v>
      </c>
      <c r="E10" s="272"/>
    </row>
    <row r="11" spans="1:5" s="38" customFormat="1" ht="28.5" x14ac:dyDescent="0.2">
      <c r="A11" s="6">
        <v>6</v>
      </c>
      <c r="B11" s="7" t="s">
        <v>83</v>
      </c>
      <c r="C11" s="7" t="s">
        <v>84</v>
      </c>
      <c r="D11" s="7" t="s">
        <v>31</v>
      </c>
      <c r="E11" s="272"/>
    </row>
    <row r="12" spans="1:5" s="38" customFormat="1" ht="28.5" x14ac:dyDescent="0.2">
      <c r="A12" s="6">
        <v>7</v>
      </c>
      <c r="B12" s="7" t="s">
        <v>85</v>
      </c>
      <c r="C12" s="7" t="s">
        <v>86</v>
      </c>
      <c r="D12" s="7" t="s">
        <v>31</v>
      </c>
      <c r="E12" s="272"/>
    </row>
    <row r="13" spans="1:5" s="38" customFormat="1" ht="28.5" x14ac:dyDescent="0.2">
      <c r="A13" s="6">
        <v>8</v>
      </c>
      <c r="B13" s="7" t="s">
        <v>87</v>
      </c>
      <c r="C13" s="7" t="s">
        <v>88</v>
      </c>
      <c r="D13" s="7" t="s">
        <v>31</v>
      </c>
      <c r="E13" s="272"/>
    </row>
    <row r="14" spans="1:5" s="38" customFormat="1" ht="28.5" x14ac:dyDescent="0.2">
      <c r="A14" s="6">
        <v>9</v>
      </c>
      <c r="B14" s="7" t="s">
        <v>89</v>
      </c>
      <c r="C14" s="7" t="s">
        <v>90</v>
      </c>
      <c r="D14" s="7" t="s">
        <v>31</v>
      </c>
      <c r="E14" s="272"/>
    </row>
    <row r="15" spans="1:5" s="38" customFormat="1" ht="28.5" x14ac:dyDescent="0.2">
      <c r="A15" s="6">
        <v>10</v>
      </c>
      <c r="B15" s="7" t="s">
        <v>91</v>
      </c>
      <c r="C15" s="7" t="s">
        <v>92</v>
      </c>
      <c r="D15" s="7" t="s">
        <v>31</v>
      </c>
      <c r="E15" s="272"/>
    </row>
    <row r="16" spans="1:5" s="38" customFormat="1" ht="28.5" x14ac:dyDescent="0.2">
      <c r="A16" s="6">
        <v>11</v>
      </c>
      <c r="B16" s="7" t="s">
        <v>93</v>
      </c>
      <c r="C16" s="7" t="s">
        <v>94</v>
      </c>
      <c r="D16" s="7" t="s">
        <v>31</v>
      </c>
      <c r="E16" s="272"/>
    </row>
    <row r="17" spans="1:5" s="38" customFormat="1" ht="28.5" x14ac:dyDescent="0.2">
      <c r="A17" s="6">
        <v>12</v>
      </c>
      <c r="B17" s="7" t="s">
        <v>95</v>
      </c>
      <c r="C17" s="7" t="s">
        <v>96</v>
      </c>
      <c r="D17" s="7" t="s">
        <v>31</v>
      </c>
      <c r="E17" s="272"/>
    </row>
    <row r="18" spans="1:5" ht="28.5" x14ac:dyDescent="0.2">
      <c r="A18" s="6">
        <v>13</v>
      </c>
      <c r="B18" s="7" t="s">
        <v>97</v>
      </c>
      <c r="C18" s="7" t="s">
        <v>98</v>
      </c>
      <c r="D18" s="7" t="s">
        <v>31</v>
      </c>
      <c r="E18" s="272"/>
    </row>
    <row r="19" spans="1:5" s="38" customFormat="1" ht="28.5" x14ac:dyDescent="0.2">
      <c r="A19" s="6">
        <v>14</v>
      </c>
      <c r="B19" s="7" t="s">
        <v>99</v>
      </c>
      <c r="C19" s="7" t="s">
        <v>100</v>
      </c>
      <c r="D19" s="7" t="s">
        <v>31</v>
      </c>
      <c r="E19" s="272"/>
    </row>
    <row r="20" spans="1:5" s="38" customFormat="1" ht="28.5" x14ac:dyDescent="0.2">
      <c r="A20" s="6">
        <v>15</v>
      </c>
      <c r="B20" s="7" t="s">
        <v>101</v>
      </c>
      <c r="C20" s="7" t="s">
        <v>102</v>
      </c>
      <c r="D20" s="7" t="s">
        <v>31</v>
      </c>
      <c r="E20" s="272"/>
    </row>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sheetData>
  <mergeCells count="4">
    <mergeCell ref="E9:E20"/>
    <mergeCell ref="A1:E1"/>
    <mergeCell ref="A2:E2"/>
    <mergeCell ref="A4:E4"/>
  </mergeCells>
  <hyperlinks>
    <hyperlink ref="E6" location="Secteurs!A1" display="Secteurs!A1" xr:uid="{CD19DAC7-D25B-454A-B6D1-2BF8B77B050D}"/>
    <hyperlink ref="E7" location="'Régions Transition'!A1" display="Voir les valeurs attendues à l'onglet « Régions Transition »" xr:uid="{699842C4-FEC8-46C1-98DD-A9ED85923947}"/>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5E4C9-073C-40F9-8819-6CD0DA1D90FF}">
  <sheetPr>
    <tabColor theme="4" tint="0.39997558519241921"/>
  </sheetPr>
  <dimension ref="A1:E36"/>
  <sheetViews>
    <sheetView zoomScaleNormal="100" workbookViewId="0">
      <selection sqref="A1:E1"/>
    </sheetView>
  </sheetViews>
  <sheetFormatPr defaultColWidth="9.140625" defaultRowHeight="14.25" x14ac:dyDescent="0.2"/>
  <cols>
    <col min="1" max="1" width="11.28515625" style="12" customWidth="1"/>
    <col min="2" max="2" width="32" style="12" customWidth="1"/>
    <col min="3" max="3" width="94.7109375" style="12" customWidth="1"/>
    <col min="4" max="4" width="19.28515625" style="12" customWidth="1"/>
    <col min="5" max="5" width="80.85546875" style="12" customWidth="1"/>
    <col min="6" max="16384" width="9.140625" style="12"/>
  </cols>
  <sheetData>
    <row r="1" spans="1:5" ht="15.75" x14ac:dyDescent="0.25">
      <c r="A1" s="273" t="s">
        <v>103</v>
      </c>
      <c r="B1" s="273"/>
      <c r="C1" s="273"/>
      <c r="D1" s="273"/>
      <c r="E1" s="273"/>
    </row>
    <row r="2" spans="1:5" ht="121.5" customHeight="1" x14ac:dyDescent="0.2">
      <c r="A2" s="269" t="s">
        <v>104</v>
      </c>
      <c r="B2" s="269"/>
      <c r="C2" s="269"/>
      <c r="D2" s="269"/>
      <c r="E2" s="269"/>
    </row>
    <row r="3" spans="1:5" ht="12" customHeight="1" x14ac:dyDescent="0.2">
      <c r="A3" s="32"/>
      <c r="B3" s="32"/>
      <c r="C3" s="32"/>
      <c r="D3" s="32"/>
      <c r="E3" s="32"/>
    </row>
    <row r="4" spans="1:5" ht="15" x14ac:dyDescent="0.25">
      <c r="A4" s="275" t="s">
        <v>105</v>
      </c>
      <c r="B4" s="275"/>
      <c r="C4" s="275"/>
      <c r="D4" s="275"/>
      <c r="E4" s="275"/>
    </row>
    <row r="5" spans="1:5" ht="15" x14ac:dyDescent="0.25">
      <c r="A5" s="5" t="s">
        <v>17</v>
      </c>
      <c r="B5" s="5" t="s">
        <v>18</v>
      </c>
      <c r="C5" s="5" t="s">
        <v>19</v>
      </c>
      <c r="D5" s="5" t="s">
        <v>20</v>
      </c>
      <c r="E5" s="5" t="s">
        <v>21</v>
      </c>
    </row>
    <row r="6" spans="1:5" ht="87.75" x14ac:dyDescent="0.2">
      <c r="A6" s="6">
        <v>1</v>
      </c>
      <c r="B6" s="7" t="s">
        <v>22</v>
      </c>
      <c r="C6" s="7" t="s">
        <v>23</v>
      </c>
      <c r="D6" s="7" t="s">
        <v>24</v>
      </c>
      <c r="E6" s="41" t="s">
        <v>106</v>
      </c>
    </row>
    <row r="7" spans="1:5" x14ac:dyDescent="0.2">
      <c r="A7" s="6">
        <v>2</v>
      </c>
      <c r="B7" s="7" t="s">
        <v>26</v>
      </c>
      <c r="C7" s="7" t="s">
        <v>27</v>
      </c>
      <c r="D7" s="7" t="s">
        <v>24</v>
      </c>
      <c r="E7" s="39" t="s">
        <v>107</v>
      </c>
    </row>
    <row r="8" spans="1:5" ht="71.25" x14ac:dyDescent="0.2">
      <c r="A8" s="6">
        <v>3</v>
      </c>
      <c r="B8" s="7" t="s">
        <v>29</v>
      </c>
      <c r="C8" s="7" t="s">
        <v>30</v>
      </c>
      <c r="D8" s="7" t="s">
        <v>31</v>
      </c>
      <c r="E8" s="41" t="s">
        <v>108</v>
      </c>
    </row>
    <row r="9" spans="1:5" x14ac:dyDescent="0.2">
      <c r="A9" s="6">
        <v>4</v>
      </c>
      <c r="B9" s="7" t="s">
        <v>33</v>
      </c>
      <c r="C9" s="7" t="s">
        <v>34</v>
      </c>
      <c r="D9" s="7" t="s">
        <v>31</v>
      </c>
      <c r="E9" s="39" t="s">
        <v>109</v>
      </c>
    </row>
    <row r="10" spans="1:5" ht="42.75" x14ac:dyDescent="0.2">
      <c r="A10" s="6">
        <v>5</v>
      </c>
      <c r="B10" s="7" t="s">
        <v>36</v>
      </c>
      <c r="C10" s="7" t="s">
        <v>110</v>
      </c>
      <c r="D10" s="7" t="s">
        <v>31</v>
      </c>
      <c r="E10" s="7" t="s">
        <v>111</v>
      </c>
    </row>
    <row r="11" spans="1:5" ht="28.5" x14ac:dyDescent="0.2">
      <c r="A11" s="6">
        <v>6</v>
      </c>
      <c r="B11" s="7" t="s">
        <v>78</v>
      </c>
      <c r="C11" s="7" t="s">
        <v>79</v>
      </c>
      <c r="D11" s="7" t="s">
        <v>31</v>
      </c>
      <c r="E11" s="271" t="s">
        <v>80</v>
      </c>
    </row>
    <row r="12" spans="1:5" ht="28.5" x14ac:dyDescent="0.2">
      <c r="A12" s="6">
        <v>7</v>
      </c>
      <c r="B12" s="7" t="s">
        <v>81</v>
      </c>
      <c r="C12" s="7" t="s">
        <v>112</v>
      </c>
      <c r="D12" s="7" t="s">
        <v>31</v>
      </c>
      <c r="E12" s="272"/>
    </row>
    <row r="13" spans="1:5" ht="28.5" x14ac:dyDescent="0.2">
      <c r="A13" s="6">
        <v>8</v>
      </c>
      <c r="B13" s="7" t="s">
        <v>83</v>
      </c>
      <c r="C13" s="7" t="s">
        <v>113</v>
      </c>
      <c r="D13" s="7" t="s">
        <v>31</v>
      </c>
      <c r="E13" s="272"/>
    </row>
    <row r="14" spans="1:5" ht="28.5" x14ac:dyDescent="0.2">
      <c r="A14" s="6">
        <v>9</v>
      </c>
      <c r="B14" s="7" t="s">
        <v>85</v>
      </c>
      <c r="C14" s="7" t="s">
        <v>114</v>
      </c>
      <c r="D14" s="7" t="s">
        <v>31</v>
      </c>
      <c r="E14" s="272"/>
    </row>
    <row r="15" spans="1:5" ht="28.5" x14ac:dyDescent="0.2">
      <c r="A15" s="6">
        <v>10</v>
      </c>
      <c r="B15" s="7" t="s">
        <v>87</v>
      </c>
      <c r="C15" s="7" t="s">
        <v>88</v>
      </c>
      <c r="D15" s="7" t="s">
        <v>31</v>
      </c>
      <c r="E15" s="272"/>
    </row>
    <row r="16" spans="1:5" ht="28.5" x14ac:dyDescent="0.2">
      <c r="A16" s="6">
        <v>11</v>
      </c>
      <c r="B16" s="7" t="s">
        <v>89</v>
      </c>
      <c r="C16" s="7" t="s">
        <v>115</v>
      </c>
      <c r="D16" s="7" t="s">
        <v>31</v>
      </c>
      <c r="E16" s="272"/>
    </row>
    <row r="17" spans="1:5" ht="28.5" x14ac:dyDescent="0.2">
      <c r="A17" s="6">
        <v>12</v>
      </c>
      <c r="B17" s="7" t="s">
        <v>91</v>
      </c>
      <c r="C17" s="7" t="s">
        <v>92</v>
      </c>
      <c r="D17" s="7" t="s">
        <v>31</v>
      </c>
      <c r="E17" s="272"/>
    </row>
    <row r="18" spans="1:5" ht="28.5" x14ac:dyDescent="0.2">
      <c r="A18" s="6">
        <v>13</v>
      </c>
      <c r="B18" s="7" t="s">
        <v>93</v>
      </c>
      <c r="C18" s="7" t="s">
        <v>94</v>
      </c>
      <c r="D18" s="7" t="s">
        <v>31</v>
      </c>
      <c r="E18" s="272"/>
    </row>
    <row r="19" spans="1:5" ht="28.5" x14ac:dyDescent="0.2">
      <c r="A19" s="6">
        <v>14</v>
      </c>
      <c r="B19" s="7" t="s">
        <v>95</v>
      </c>
      <c r="C19" s="7" t="s">
        <v>96</v>
      </c>
      <c r="D19" s="7" t="s">
        <v>31</v>
      </c>
      <c r="E19" s="272"/>
    </row>
    <row r="20" spans="1:5" ht="28.5" x14ac:dyDescent="0.2">
      <c r="A20" s="6">
        <v>15</v>
      </c>
      <c r="B20" s="7" t="s">
        <v>97</v>
      </c>
      <c r="C20" s="7" t="s">
        <v>98</v>
      </c>
      <c r="D20" s="7" t="s">
        <v>31</v>
      </c>
      <c r="E20" s="272"/>
    </row>
    <row r="21" spans="1:5" ht="28.5" x14ac:dyDescent="0.2">
      <c r="A21" s="6">
        <v>16</v>
      </c>
      <c r="B21" s="7" t="s">
        <v>99</v>
      </c>
      <c r="C21" s="7" t="s">
        <v>100</v>
      </c>
      <c r="D21" s="7" t="s">
        <v>31</v>
      </c>
      <c r="E21" s="272"/>
    </row>
    <row r="22" spans="1:5" ht="28.5" x14ac:dyDescent="0.2">
      <c r="A22" s="6">
        <v>17</v>
      </c>
      <c r="B22" s="7" t="s">
        <v>101</v>
      </c>
      <c r="C22" s="7" t="s">
        <v>102</v>
      </c>
      <c r="D22" s="7" t="s">
        <v>31</v>
      </c>
      <c r="E22" s="272"/>
    </row>
    <row r="23" spans="1:5" ht="29.25" x14ac:dyDescent="0.2">
      <c r="A23" s="6">
        <v>18</v>
      </c>
      <c r="B23" s="7" t="s">
        <v>65</v>
      </c>
      <c r="C23" s="7" t="s">
        <v>116</v>
      </c>
      <c r="D23" s="7" t="s">
        <v>31</v>
      </c>
      <c r="E23" s="276"/>
    </row>
    <row r="33" s="12" customFormat="1" x14ac:dyDescent="0.2"/>
    <row r="34" s="12" customFormat="1" x14ac:dyDescent="0.2"/>
    <row r="35" s="12" customFormat="1" x14ac:dyDescent="0.2"/>
    <row r="36" s="12" customFormat="1" x14ac:dyDescent="0.2"/>
  </sheetData>
  <mergeCells count="4">
    <mergeCell ref="A4:E4"/>
    <mergeCell ref="A1:E1"/>
    <mergeCell ref="A2:E2"/>
    <mergeCell ref="E11:E23"/>
  </mergeCells>
  <hyperlinks>
    <hyperlink ref="E6" location="Secteurs!A1" display="Secteurs!A1" xr:uid="{97D492E3-7C31-40C5-982D-7F3DB34CD574}"/>
    <hyperlink ref="E7" location="'Régions Transition'!A1" display="Voir les valeurs attendues à l'onglet « Régions Transition » " xr:uid="{48F4D73F-AB12-499D-8102-D7A4DA0DDBA2}"/>
    <hyperlink ref="E8" location="'Tranches de qualité de crédit'!A1" display="'Tranches de qualité de crédit'!A1" xr:uid="{12A6A504-10DF-4BCA-A17F-5A6939B081E0}"/>
    <hyperlink ref="E9" location="'Catégories d’actifs Transition'!A1" display="Voir les valeurs attendues à l'onglet « Catégories d'actifs Transition »" xr:uid="{D394AB5A-4E68-4BB5-A008-3EF198F3CFC2}"/>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48C6-0E3D-4EB8-8770-F30CD217F9F3}">
  <sheetPr>
    <tabColor theme="4" tint="0.39997558519241921"/>
  </sheetPr>
  <dimension ref="A1:E16"/>
  <sheetViews>
    <sheetView zoomScaleNormal="100" workbookViewId="0">
      <selection sqref="A1:E1"/>
    </sheetView>
  </sheetViews>
  <sheetFormatPr defaultColWidth="9.140625" defaultRowHeight="14.25" x14ac:dyDescent="0.2"/>
  <cols>
    <col min="1" max="1" width="11" style="12" customWidth="1"/>
    <col min="2" max="2" width="24.28515625" style="12" customWidth="1"/>
    <col min="3" max="3" width="74.28515625" style="12" bestFit="1" customWidth="1"/>
    <col min="4" max="4" width="19.28515625" style="12" customWidth="1"/>
    <col min="5" max="5" width="82.28515625" style="12" bestFit="1" customWidth="1"/>
    <col min="6" max="16384" width="9.140625" style="12"/>
  </cols>
  <sheetData>
    <row r="1" spans="1:5" s="14" customFormat="1" ht="15.75" x14ac:dyDescent="0.25">
      <c r="A1" s="273" t="s">
        <v>117</v>
      </c>
      <c r="B1" s="273"/>
      <c r="C1" s="273"/>
      <c r="D1" s="273"/>
      <c r="E1" s="273"/>
    </row>
    <row r="2" spans="1:5" ht="228.75" customHeight="1" x14ac:dyDescent="0.2">
      <c r="A2" s="269" t="s">
        <v>118</v>
      </c>
      <c r="B2" s="269"/>
      <c r="C2" s="269"/>
      <c r="D2" s="269"/>
      <c r="E2" s="269"/>
    </row>
    <row r="3" spans="1:5" ht="15" x14ac:dyDescent="0.25">
      <c r="A3" s="275" t="s">
        <v>119</v>
      </c>
      <c r="B3" s="275"/>
      <c r="C3" s="275"/>
      <c r="D3" s="275"/>
      <c r="E3" s="275"/>
    </row>
    <row r="4" spans="1:5" ht="15" customHeight="1" x14ac:dyDescent="0.25">
      <c r="A4" s="5" t="s">
        <v>17</v>
      </c>
      <c r="B4" s="5" t="s">
        <v>18</v>
      </c>
      <c r="C4" s="5" t="s">
        <v>19</v>
      </c>
      <c r="D4" s="5" t="s">
        <v>20</v>
      </c>
      <c r="E4" s="5" t="s">
        <v>21</v>
      </c>
    </row>
    <row r="5" spans="1:5" ht="17.25" customHeight="1" x14ac:dyDescent="0.2">
      <c r="A5" s="6">
        <v>1</v>
      </c>
      <c r="B5" s="7" t="s">
        <v>120</v>
      </c>
      <c r="C5" s="7" t="s">
        <v>121</v>
      </c>
      <c r="D5" s="7" t="s">
        <v>24</v>
      </c>
      <c r="E5" s="30" t="s">
        <v>122</v>
      </c>
    </row>
    <row r="6" spans="1:5" ht="47.25" customHeight="1" x14ac:dyDescent="0.2">
      <c r="A6" s="22">
        <v>2</v>
      </c>
      <c r="B6" s="23" t="s">
        <v>123</v>
      </c>
      <c r="C6" s="23" t="s">
        <v>124</v>
      </c>
      <c r="D6" s="23" t="s">
        <v>24</v>
      </c>
      <c r="E6" s="24" t="s">
        <v>125</v>
      </c>
    </row>
    <row r="7" spans="1:5" ht="87.75" customHeight="1" x14ac:dyDescent="0.2">
      <c r="A7" s="6">
        <v>3</v>
      </c>
      <c r="B7" s="7" t="s">
        <v>36</v>
      </c>
      <c r="C7" s="27" t="s">
        <v>126</v>
      </c>
      <c r="D7" s="7" t="s">
        <v>31</v>
      </c>
      <c r="E7" s="7"/>
    </row>
    <row r="8" spans="1:5" x14ac:dyDescent="0.2">
      <c r="A8" s="6">
        <v>4</v>
      </c>
      <c r="B8" s="7" t="s">
        <v>127</v>
      </c>
      <c r="C8" s="7" t="s">
        <v>128</v>
      </c>
      <c r="D8" s="7" t="s">
        <v>31</v>
      </c>
      <c r="E8" s="7"/>
    </row>
    <row r="9" spans="1:5" x14ac:dyDescent="0.2">
      <c r="E9" s="29"/>
    </row>
    <row r="10" spans="1:5" x14ac:dyDescent="0.2">
      <c r="B10" s="29"/>
    </row>
    <row r="11" spans="1:5" ht="15" x14ac:dyDescent="0.25">
      <c r="A11" s="275" t="s">
        <v>129</v>
      </c>
      <c r="B11" s="275"/>
      <c r="C11" s="275"/>
      <c r="D11" s="275"/>
      <c r="E11" s="275"/>
    </row>
    <row r="12" spans="1:5" ht="16.5" customHeight="1" x14ac:dyDescent="0.25">
      <c r="A12" s="5" t="s">
        <v>17</v>
      </c>
      <c r="B12" s="5" t="s">
        <v>18</v>
      </c>
      <c r="C12" s="5" t="s">
        <v>19</v>
      </c>
      <c r="D12" s="5" t="s">
        <v>20</v>
      </c>
      <c r="E12" s="5" t="s">
        <v>21</v>
      </c>
    </row>
    <row r="13" spans="1:5" x14ac:dyDescent="0.2">
      <c r="A13" s="6">
        <v>1</v>
      </c>
      <c r="B13" s="7" t="s">
        <v>120</v>
      </c>
      <c r="C13" s="7" t="s">
        <v>121</v>
      </c>
      <c r="D13" s="7" t="s">
        <v>24</v>
      </c>
      <c r="E13" s="30" t="s">
        <v>122</v>
      </c>
    </row>
    <row r="14" spans="1:5" ht="48.75" customHeight="1" x14ac:dyDescent="0.2">
      <c r="A14" s="25">
        <v>2</v>
      </c>
      <c r="B14" s="23" t="s">
        <v>130</v>
      </c>
      <c r="C14" s="23" t="s">
        <v>131</v>
      </c>
      <c r="D14" s="26" t="s">
        <v>24</v>
      </c>
      <c r="E14" s="24" t="s">
        <v>125</v>
      </c>
    </row>
    <row r="15" spans="1:5" ht="90" customHeight="1" x14ac:dyDescent="0.2">
      <c r="A15" s="6">
        <v>3</v>
      </c>
      <c r="B15" s="7" t="s">
        <v>36</v>
      </c>
      <c r="C15" s="27" t="s">
        <v>126</v>
      </c>
      <c r="D15" s="7" t="s">
        <v>31</v>
      </c>
      <c r="E15" s="7"/>
    </row>
    <row r="16" spans="1:5" x14ac:dyDescent="0.2">
      <c r="A16" s="6">
        <v>4</v>
      </c>
      <c r="B16" s="7" t="s">
        <v>127</v>
      </c>
      <c r="C16" s="7" t="s">
        <v>128</v>
      </c>
      <c r="D16" s="7" t="s">
        <v>31</v>
      </c>
      <c r="E16" s="7"/>
    </row>
  </sheetData>
  <mergeCells count="4">
    <mergeCell ref="A1:E1"/>
    <mergeCell ref="A2:E2"/>
    <mergeCell ref="A3:E3"/>
    <mergeCell ref="A11:E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0F7F7-768C-454B-9F87-B9A5B61207ED}">
  <sheetPr>
    <tabColor theme="4" tint="0.39997558519241921"/>
  </sheetPr>
  <dimension ref="A1:E22"/>
  <sheetViews>
    <sheetView zoomScaleNormal="100" workbookViewId="0">
      <selection sqref="A1:E1"/>
    </sheetView>
  </sheetViews>
  <sheetFormatPr defaultColWidth="9.140625" defaultRowHeight="14.25" x14ac:dyDescent="0.2"/>
  <cols>
    <col min="1" max="1" width="12.5703125" style="12" customWidth="1"/>
    <col min="2" max="2" width="45" style="12" customWidth="1"/>
    <col min="3" max="3" width="71.5703125" style="12" customWidth="1"/>
    <col min="4" max="4" width="19.28515625" style="12" customWidth="1"/>
    <col min="5" max="5" width="72.140625" style="12" customWidth="1"/>
    <col min="6" max="16384" width="9.140625" style="12"/>
  </cols>
  <sheetData>
    <row r="1" spans="1:5" s="14" customFormat="1" ht="15.75" x14ac:dyDescent="0.25">
      <c r="A1" s="273" t="s">
        <v>132</v>
      </c>
      <c r="B1" s="273"/>
      <c r="C1" s="273"/>
      <c r="D1" s="273"/>
      <c r="E1" s="273"/>
    </row>
    <row r="2" spans="1:5" ht="266.25" customHeight="1" x14ac:dyDescent="0.2">
      <c r="A2" s="269" t="s">
        <v>133</v>
      </c>
      <c r="B2" s="269"/>
      <c r="C2" s="269"/>
      <c r="D2" s="269"/>
      <c r="E2" s="269"/>
    </row>
    <row r="3" spans="1:5" ht="15" x14ac:dyDescent="0.25">
      <c r="A3" s="275" t="s">
        <v>134</v>
      </c>
      <c r="B3" s="275"/>
      <c r="C3" s="275"/>
      <c r="D3" s="275"/>
      <c r="E3" s="275"/>
    </row>
    <row r="4" spans="1:5" ht="16.5" customHeight="1" x14ac:dyDescent="0.25">
      <c r="A4" s="5" t="s">
        <v>17</v>
      </c>
      <c r="B4" s="5" t="s">
        <v>18</v>
      </c>
      <c r="C4" s="5" t="s">
        <v>19</v>
      </c>
      <c r="D4" s="5" t="s">
        <v>20</v>
      </c>
      <c r="E4" s="5" t="s">
        <v>21</v>
      </c>
    </row>
    <row r="5" spans="1:5" ht="14.25" customHeight="1" x14ac:dyDescent="0.2">
      <c r="A5" s="6">
        <v>1</v>
      </c>
      <c r="B5" s="7" t="s">
        <v>120</v>
      </c>
      <c r="C5" s="7" t="s">
        <v>121</v>
      </c>
      <c r="D5" s="7" t="s">
        <v>24</v>
      </c>
      <c r="E5" s="13" t="s">
        <v>135</v>
      </c>
    </row>
    <row r="6" spans="1:5" ht="14.25" customHeight="1" x14ac:dyDescent="0.2">
      <c r="A6" s="6">
        <v>2</v>
      </c>
      <c r="B6" s="7" t="s">
        <v>136</v>
      </c>
      <c r="C6" s="7" t="s">
        <v>137</v>
      </c>
      <c r="D6" s="7" t="s">
        <v>31</v>
      </c>
      <c r="E6" s="43" t="s">
        <v>138</v>
      </c>
    </row>
    <row r="7" spans="1:5" ht="28.5" x14ac:dyDescent="0.2">
      <c r="A7" s="6">
        <v>3</v>
      </c>
      <c r="B7" s="7" t="s">
        <v>139</v>
      </c>
      <c r="C7" s="7" t="s">
        <v>140</v>
      </c>
      <c r="D7" s="7" t="s">
        <v>24</v>
      </c>
      <c r="E7" s="43" t="s">
        <v>141</v>
      </c>
    </row>
    <row r="8" spans="1:5" ht="14.25" customHeight="1" x14ac:dyDescent="0.2">
      <c r="A8" s="6">
        <v>4</v>
      </c>
      <c r="B8" s="7" t="s">
        <v>142</v>
      </c>
      <c r="C8" s="7" t="s">
        <v>143</v>
      </c>
      <c r="D8" s="7" t="s">
        <v>24</v>
      </c>
      <c r="E8" s="43" t="s">
        <v>141</v>
      </c>
    </row>
    <row r="9" spans="1:5" ht="57" x14ac:dyDescent="0.2">
      <c r="A9" s="6">
        <v>5</v>
      </c>
      <c r="B9" s="7" t="s">
        <v>144</v>
      </c>
      <c r="C9" s="7" t="s">
        <v>145</v>
      </c>
      <c r="D9" s="7" t="s">
        <v>31</v>
      </c>
      <c r="E9" s="44" t="s">
        <v>146</v>
      </c>
    </row>
    <row r="10" spans="1:5" ht="71.25" x14ac:dyDescent="0.2">
      <c r="A10" s="6">
        <v>6</v>
      </c>
      <c r="B10" s="7" t="s">
        <v>147</v>
      </c>
      <c r="C10" s="7" t="s">
        <v>148</v>
      </c>
      <c r="D10" s="7" t="s">
        <v>24</v>
      </c>
      <c r="E10" s="45" t="s">
        <v>149</v>
      </c>
    </row>
    <row r="11" spans="1:5" ht="57" x14ac:dyDescent="0.2">
      <c r="A11" s="6">
        <v>7</v>
      </c>
      <c r="B11" s="7" t="s">
        <v>36</v>
      </c>
      <c r="C11" s="7" t="s">
        <v>150</v>
      </c>
      <c r="D11" s="7" t="s">
        <v>31</v>
      </c>
      <c r="E11" s="7"/>
    </row>
    <row r="12" spans="1:5" ht="17.25" customHeight="1" x14ac:dyDescent="0.2">
      <c r="A12" s="6">
        <v>8</v>
      </c>
      <c r="B12" s="7" t="s">
        <v>127</v>
      </c>
      <c r="C12" s="7" t="s">
        <v>128</v>
      </c>
      <c r="D12" s="7" t="s">
        <v>31</v>
      </c>
      <c r="E12" s="7"/>
    </row>
    <row r="13" spans="1:5" ht="14.25" customHeight="1" x14ac:dyDescent="0.2"/>
    <row r="14" spans="1:5" ht="14.25" customHeight="1" x14ac:dyDescent="0.25">
      <c r="A14" s="275" t="s">
        <v>151</v>
      </c>
      <c r="B14" s="275"/>
      <c r="C14" s="275"/>
      <c r="D14" s="275"/>
      <c r="E14" s="275"/>
    </row>
    <row r="15" spans="1:5" s="15" customFormat="1" ht="14.25" customHeight="1" x14ac:dyDescent="0.25">
      <c r="A15" s="5" t="s">
        <v>17</v>
      </c>
      <c r="B15" s="5" t="s">
        <v>18</v>
      </c>
      <c r="C15" s="5" t="s">
        <v>19</v>
      </c>
      <c r="D15" s="5" t="s">
        <v>20</v>
      </c>
      <c r="E15" s="5" t="s">
        <v>21</v>
      </c>
    </row>
    <row r="16" spans="1:5" ht="14.25" customHeight="1" x14ac:dyDescent="0.2">
      <c r="A16" s="6">
        <v>1</v>
      </c>
      <c r="B16" s="7" t="s">
        <v>120</v>
      </c>
      <c r="C16" s="7" t="s">
        <v>121</v>
      </c>
      <c r="D16" s="7" t="s">
        <v>24</v>
      </c>
      <c r="E16" s="13" t="s">
        <v>135</v>
      </c>
    </row>
    <row r="17" spans="1:5" x14ac:dyDescent="0.2">
      <c r="A17" s="6">
        <v>2</v>
      </c>
      <c r="B17" s="7" t="s">
        <v>136</v>
      </c>
      <c r="C17" s="7" t="s">
        <v>137</v>
      </c>
      <c r="D17" s="7" t="s">
        <v>31</v>
      </c>
      <c r="E17" s="43" t="s">
        <v>138</v>
      </c>
    </row>
    <row r="18" spans="1:5" ht="28.5" x14ac:dyDescent="0.2">
      <c r="A18" s="6">
        <v>3</v>
      </c>
      <c r="B18" s="7" t="s">
        <v>139</v>
      </c>
      <c r="C18" s="7" t="s">
        <v>140</v>
      </c>
      <c r="D18" s="7" t="s">
        <v>24</v>
      </c>
      <c r="E18" s="43" t="s">
        <v>141</v>
      </c>
    </row>
    <row r="19" spans="1:5" x14ac:dyDescent="0.2">
      <c r="A19" s="6">
        <v>4</v>
      </c>
      <c r="B19" s="7" t="s">
        <v>142</v>
      </c>
      <c r="C19" s="7" t="s">
        <v>143</v>
      </c>
      <c r="D19" s="7" t="s">
        <v>24</v>
      </c>
      <c r="E19" s="43" t="s">
        <v>141</v>
      </c>
    </row>
    <row r="20" spans="1:5" ht="114" x14ac:dyDescent="0.2">
      <c r="A20" s="6">
        <v>5</v>
      </c>
      <c r="B20" s="7" t="s">
        <v>144</v>
      </c>
      <c r="C20" s="7" t="s">
        <v>145</v>
      </c>
      <c r="D20" s="7" t="s">
        <v>31</v>
      </c>
      <c r="E20" s="46" t="s">
        <v>152</v>
      </c>
    </row>
    <row r="21" spans="1:5" ht="85.5" x14ac:dyDescent="0.2">
      <c r="A21" s="6">
        <v>6</v>
      </c>
      <c r="B21" s="7" t="s">
        <v>147</v>
      </c>
      <c r="C21" s="7" t="s">
        <v>148</v>
      </c>
      <c r="D21" s="7" t="s">
        <v>24</v>
      </c>
      <c r="E21" s="45" t="s">
        <v>153</v>
      </c>
    </row>
    <row r="22" spans="1:5" ht="85.5" x14ac:dyDescent="0.2">
      <c r="A22" s="6">
        <v>7</v>
      </c>
      <c r="B22" s="7" t="s">
        <v>36</v>
      </c>
      <c r="C22" s="7" t="s">
        <v>154</v>
      </c>
      <c r="D22" s="7" t="s">
        <v>31</v>
      </c>
      <c r="E22" s="7"/>
    </row>
  </sheetData>
  <mergeCells count="4">
    <mergeCell ref="A1:E1"/>
    <mergeCell ref="A2:E2"/>
    <mergeCell ref="A3:E3"/>
    <mergeCell ref="A14:E14"/>
  </mergeCells>
  <hyperlinks>
    <hyperlink ref="E9" location="'Tranches de RPV'!A1" display="Voir les valeurs attendues à l'onglet « Tranches de RPV »" xr:uid="{73FDAF0E-F494-42B1-8EF3-674A5D11CA68}"/>
    <hyperlink ref="E20" location="'Tranches de RPV'!A1" display="Voir les valeurs attendues à l'onglet « Tranches de RPV »" xr:uid="{22C400DD-F5D7-44DC-B713-F7746A6E8D87}"/>
    <hyperlink ref="E6" location="'Codes Expositions Actifs corpo.'!A1" display="Voir les valeurs attendues à l'onglet « Codes Expositions Actifs corpo. »" xr:uid="{6C49F083-AF74-4491-85D3-994EB85D1F96}"/>
    <hyperlink ref="E7" location="'Codes Expositions Actifs corpo.'!A1" display="Voir les précisions à l'onglet « Codes Expositions Actifs corpo. »" xr:uid="{AD91F8E5-DB5A-48C5-8F3E-0ABAF97EEBAF}"/>
    <hyperlink ref="E17" location="'Codes Expositions Actifs corpo.'!A1" display="Voir les valeurs attendues à l'onglet « Codes Expositions Actifs corpo. »" xr:uid="{D6D8ED77-62DB-4D51-A388-AD1A80D31E94}"/>
    <hyperlink ref="E18" location="'Codes Expositions Actifs corpo.'!A1" display="Voir les précisions à l'onglet « Codes Expositions Actifs corpo. »" xr:uid="{3D8E2244-771B-49B8-8C9F-48CE2DBBC3A5}"/>
    <hyperlink ref="E19" location="'Codes Expositions Actifs corpo.'!A1" display="Voir les précisions à l'onglet « Codes Expositions Actifs corpo. »" xr:uid="{3210704F-40F2-416B-9A97-48A6FD299844}"/>
    <hyperlink ref="E8" location="'Codes Expositions Actifs corpo.'!A1" display="Voir les précisions à l'onglet « Codes Expositions Actifs corpo. »" xr:uid="{DF4309CD-AADF-4B47-8FF9-282AFD81B8D8}"/>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C7CAC-4DCC-4A81-B290-C9016EAD11B7}">
  <sheetPr codeName="Sheet16">
    <tabColor theme="4" tint="0.39997558519241921"/>
  </sheetPr>
  <dimension ref="A1:AA53"/>
  <sheetViews>
    <sheetView zoomScaleNormal="100" workbookViewId="0">
      <selection sqref="A1:F1"/>
    </sheetView>
  </sheetViews>
  <sheetFormatPr defaultColWidth="9.140625" defaultRowHeight="14.25" x14ac:dyDescent="0.2"/>
  <cols>
    <col min="1" max="1" width="11" style="12" customWidth="1"/>
    <col min="2" max="2" width="45" style="12" customWidth="1"/>
    <col min="3" max="3" width="90.140625" style="12" bestFit="1" customWidth="1"/>
    <col min="4" max="4" width="17.85546875" style="12" customWidth="1"/>
    <col min="5" max="5" width="73.140625" style="12" customWidth="1"/>
    <col min="6" max="6" width="1.85546875" style="12" customWidth="1"/>
    <col min="7" max="16384" width="9.140625" style="12"/>
  </cols>
  <sheetData>
    <row r="1" spans="1:27" s="14" customFormat="1" ht="15.75" x14ac:dyDescent="0.25">
      <c r="A1" s="273" t="s">
        <v>155</v>
      </c>
      <c r="B1" s="273"/>
      <c r="C1" s="273"/>
      <c r="D1" s="273"/>
      <c r="E1" s="273"/>
      <c r="F1" s="273"/>
    </row>
    <row r="2" spans="1:27" ht="235.5" customHeight="1" x14ac:dyDescent="0.2">
      <c r="A2" s="269" t="s">
        <v>156</v>
      </c>
      <c r="B2" s="269"/>
      <c r="C2" s="269"/>
      <c r="D2" s="269"/>
      <c r="E2" s="269"/>
      <c r="F2" s="269"/>
    </row>
    <row r="3" spans="1:27" ht="16.5" customHeight="1" x14ac:dyDescent="0.2">
      <c r="A3" s="47"/>
      <c r="B3" s="47"/>
      <c r="C3" s="47"/>
      <c r="D3" s="47"/>
      <c r="E3" s="47"/>
      <c r="F3" s="47"/>
    </row>
    <row r="4" spans="1:27" ht="15" x14ac:dyDescent="0.25">
      <c r="A4" s="33" t="s">
        <v>157</v>
      </c>
      <c r="B4" s="33"/>
      <c r="C4" s="33"/>
      <c r="D4" s="33"/>
      <c r="E4" s="33"/>
    </row>
    <row r="5" spans="1:27" ht="30" x14ac:dyDescent="0.25">
      <c r="A5" s="5" t="s">
        <v>17</v>
      </c>
      <c r="B5" s="5" t="s">
        <v>18</v>
      </c>
      <c r="C5" s="5" t="s">
        <v>19</v>
      </c>
      <c r="D5" s="5" t="s">
        <v>20</v>
      </c>
      <c r="E5" s="5" t="s">
        <v>21</v>
      </c>
    </row>
    <row r="6" spans="1:27" x14ac:dyDescent="0.2">
      <c r="A6" s="6">
        <v>1</v>
      </c>
      <c r="B6" s="7" t="s">
        <v>26</v>
      </c>
      <c r="C6" s="7" t="s">
        <v>27</v>
      </c>
      <c r="D6" s="7" t="s">
        <v>24</v>
      </c>
      <c r="E6" s="39" t="s">
        <v>158</v>
      </c>
    </row>
    <row r="7" spans="1:27" x14ac:dyDescent="0.2">
      <c r="A7" s="6">
        <v>2</v>
      </c>
      <c r="B7" s="7" t="s">
        <v>136</v>
      </c>
      <c r="C7" s="7" t="s">
        <v>137</v>
      </c>
      <c r="D7" s="10" t="s">
        <v>31</v>
      </c>
      <c r="E7" s="43" t="s">
        <v>138</v>
      </c>
    </row>
    <row r="8" spans="1:27" x14ac:dyDescent="0.2">
      <c r="A8" s="6">
        <v>3</v>
      </c>
      <c r="B8" s="7" t="s">
        <v>139</v>
      </c>
      <c r="C8" s="7" t="s">
        <v>140</v>
      </c>
      <c r="D8" s="10" t="s">
        <v>24</v>
      </c>
      <c r="E8" s="43" t="s">
        <v>141</v>
      </c>
    </row>
    <row r="9" spans="1:27" x14ac:dyDescent="0.2">
      <c r="A9" s="6">
        <v>4</v>
      </c>
      <c r="B9" s="7" t="s">
        <v>142</v>
      </c>
      <c r="C9" s="7" t="s">
        <v>143</v>
      </c>
      <c r="D9" s="10" t="s">
        <v>24</v>
      </c>
      <c r="E9" s="43" t="s">
        <v>141</v>
      </c>
    </row>
    <row r="10" spans="1:27" ht="57" x14ac:dyDescent="0.2">
      <c r="A10" s="6">
        <v>5</v>
      </c>
      <c r="B10" s="7" t="s">
        <v>144</v>
      </c>
      <c r="C10" s="7" t="s">
        <v>145</v>
      </c>
      <c r="D10" s="10" t="s">
        <v>31</v>
      </c>
      <c r="E10" s="41" t="s">
        <v>159</v>
      </c>
    </row>
    <row r="11" spans="1:27" ht="71.25" x14ac:dyDescent="0.2">
      <c r="A11" s="6">
        <v>6</v>
      </c>
      <c r="B11" s="7" t="s">
        <v>147</v>
      </c>
      <c r="C11" s="7" t="s">
        <v>148</v>
      </c>
      <c r="D11" s="10" t="s">
        <v>24</v>
      </c>
      <c r="E11" s="48" t="s">
        <v>160</v>
      </c>
    </row>
    <row r="12" spans="1:27" x14ac:dyDescent="0.2">
      <c r="A12" s="6">
        <v>7</v>
      </c>
      <c r="B12" s="7" t="s">
        <v>161</v>
      </c>
      <c r="C12" s="7" t="s">
        <v>162</v>
      </c>
      <c r="D12" s="10" t="s">
        <v>31</v>
      </c>
      <c r="E12" s="39" t="s">
        <v>163</v>
      </c>
    </row>
    <row r="13" spans="1:27" ht="42.75" x14ac:dyDescent="0.2">
      <c r="A13" s="6">
        <v>8</v>
      </c>
      <c r="B13" s="7" t="s">
        <v>36</v>
      </c>
      <c r="C13" s="7" t="s">
        <v>150</v>
      </c>
      <c r="D13" s="10" t="s">
        <v>31</v>
      </c>
      <c r="E13" s="49"/>
    </row>
    <row r="14" spans="1:27" x14ac:dyDescent="0.2">
      <c r="A14" s="6">
        <v>9</v>
      </c>
      <c r="B14" s="7" t="s">
        <v>127</v>
      </c>
      <c r="C14" s="7" t="s">
        <v>128</v>
      </c>
      <c r="D14" s="10" t="s">
        <v>31</v>
      </c>
      <c r="E14" s="49"/>
    </row>
    <row r="15" spans="1:27" s="38" customFormat="1" ht="28.5" x14ac:dyDescent="0.2">
      <c r="A15" s="6">
        <v>10</v>
      </c>
      <c r="B15" s="7" t="s">
        <v>164</v>
      </c>
      <c r="C15" s="7" t="s">
        <v>165</v>
      </c>
      <c r="D15" s="10" t="s">
        <v>166</v>
      </c>
      <c r="E15" s="41" t="s">
        <v>167</v>
      </c>
      <c r="F15" s="12"/>
      <c r="G15" s="12"/>
      <c r="H15" s="12"/>
      <c r="I15" s="12"/>
      <c r="J15" s="12"/>
      <c r="K15" s="12"/>
      <c r="L15" s="12"/>
      <c r="M15" s="12"/>
      <c r="N15" s="12"/>
      <c r="O15" s="12"/>
      <c r="P15" s="12"/>
      <c r="Q15" s="12"/>
      <c r="R15" s="12"/>
      <c r="S15" s="12"/>
      <c r="T15" s="12"/>
      <c r="U15" s="12"/>
      <c r="V15" s="12"/>
      <c r="W15" s="12"/>
      <c r="X15" s="12"/>
      <c r="Y15" s="12"/>
      <c r="Z15" s="12"/>
      <c r="AA15" s="12"/>
    </row>
    <row r="16" spans="1:27" ht="28.5" x14ac:dyDescent="0.2">
      <c r="A16" s="6">
        <v>11</v>
      </c>
      <c r="B16" s="7" t="s">
        <v>168</v>
      </c>
      <c r="C16" s="7" t="s">
        <v>169</v>
      </c>
      <c r="D16" s="10" t="s">
        <v>166</v>
      </c>
      <c r="E16" s="41" t="s">
        <v>167</v>
      </c>
    </row>
    <row r="17" spans="1:5" x14ac:dyDescent="0.2">
      <c r="A17" s="28"/>
      <c r="B17" s="29"/>
      <c r="C17" s="29"/>
      <c r="D17" s="29"/>
      <c r="E17" s="50"/>
    </row>
    <row r="19" spans="1:5" ht="15.75" customHeight="1" x14ac:dyDescent="0.25">
      <c r="A19" s="33" t="s">
        <v>170</v>
      </c>
      <c r="B19" s="33"/>
      <c r="C19" s="33"/>
      <c r="D19" s="33"/>
      <c r="E19" s="33"/>
    </row>
    <row r="20" spans="1:5" ht="30" x14ac:dyDescent="0.25">
      <c r="A20" s="5" t="s">
        <v>17</v>
      </c>
      <c r="B20" s="5" t="s">
        <v>18</v>
      </c>
      <c r="C20" s="5" t="s">
        <v>19</v>
      </c>
      <c r="D20" s="5" t="s">
        <v>20</v>
      </c>
      <c r="E20" s="5" t="s">
        <v>21</v>
      </c>
    </row>
    <row r="21" spans="1:5" x14ac:dyDescent="0.2">
      <c r="A21" s="6">
        <v>1</v>
      </c>
      <c r="B21" s="7" t="s">
        <v>26</v>
      </c>
      <c r="C21" s="7" t="s">
        <v>27</v>
      </c>
      <c r="D21" s="7" t="s">
        <v>24</v>
      </c>
      <c r="E21" s="39" t="s">
        <v>158</v>
      </c>
    </row>
    <row r="22" spans="1:5" x14ac:dyDescent="0.2">
      <c r="A22" s="6">
        <v>2</v>
      </c>
      <c r="B22" s="7" t="s">
        <v>136</v>
      </c>
      <c r="C22" s="7" t="s">
        <v>137</v>
      </c>
      <c r="D22" s="10" t="s">
        <v>31</v>
      </c>
      <c r="E22" s="43" t="s">
        <v>138</v>
      </c>
    </row>
    <row r="23" spans="1:5" x14ac:dyDescent="0.2">
      <c r="A23" s="6">
        <v>3</v>
      </c>
      <c r="B23" s="7" t="s">
        <v>139</v>
      </c>
      <c r="C23" s="7" t="s">
        <v>140</v>
      </c>
      <c r="D23" s="10" t="s">
        <v>24</v>
      </c>
      <c r="E23" s="43" t="s">
        <v>141</v>
      </c>
    </row>
    <row r="24" spans="1:5" x14ac:dyDescent="0.2">
      <c r="A24" s="6">
        <v>4</v>
      </c>
      <c r="B24" s="7" t="s">
        <v>142</v>
      </c>
      <c r="C24" s="7" t="s">
        <v>143</v>
      </c>
      <c r="D24" s="10" t="s">
        <v>24</v>
      </c>
      <c r="E24" s="43" t="s">
        <v>141</v>
      </c>
    </row>
    <row r="25" spans="1:5" ht="85.5" x14ac:dyDescent="0.2">
      <c r="A25" s="6">
        <v>5</v>
      </c>
      <c r="B25" s="7" t="s">
        <v>144</v>
      </c>
      <c r="C25" s="7" t="s">
        <v>145</v>
      </c>
      <c r="D25" s="10" t="s">
        <v>31</v>
      </c>
      <c r="E25" s="41" t="s">
        <v>171</v>
      </c>
    </row>
    <row r="26" spans="1:5" ht="99.75" x14ac:dyDescent="0.2">
      <c r="A26" s="6">
        <v>6</v>
      </c>
      <c r="B26" s="7" t="s">
        <v>147</v>
      </c>
      <c r="C26" s="7" t="s">
        <v>148</v>
      </c>
      <c r="D26" s="10" t="s">
        <v>24</v>
      </c>
      <c r="E26" s="48" t="s">
        <v>172</v>
      </c>
    </row>
    <row r="27" spans="1:5" x14ac:dyDescent="0.2">
      <c r="A27" s="6">
        <v>7</v>
      </c>
      <c r="B27" s="7" t="s">
        <v>161</v>
      </c>
      <c r="C27" s="7" t="s">
        <v>173</v>
      </c>
      <c r="D27" s="10" t="s">
        <v>31</v>
      </c>
      <c r="E27" s="39" t="s">
        <v>163</v>
      </c>
    </row>
    <row r="28" spans="1:5" ht="99.75" x14ac:dyDescent="0.2">
      <c r="A28" s="6">
        <v>8</v>
      </c>
      <c r="B28" s="7" t="s">
        <v>36</v>
      </c>
      <c r="C28" s="7" t="s">
        <v>174</v>
      </c>
      <c r="D28" s="10" t="s">
        <v>31</v>
      </c>
      <c r="E28" s="48" t="s">
        <v>175</v>
      </c>
    </row>
    <row r="29" spans="1:5" ht="28.5" x14ac:dyDescent="0.2">
      <c r="A29" s="6">
        <v>9</v>
      </c>
      <c r="B29" s="7" t="s">
        <v>164</v>
      </c>
      <c r="C29" s="7" t="s">
        <v>165</v>
      </c>
      <c r="D29" s="10" t="s">
        <v>166</v>
      </c>
      <c r="E29" s="41" t="s">
        <v>167</v>
      </c>
    </row>
    <row r="30" spans="1:5" ht="28.5" x14ac:dyDescent="0.2">
      <c r="A30" s="6">
        <v>10</v>
      </c>
      <c r="B30" s="7" t="s">
        <v>168</v>
      </c>
      <c r="C30" s="7" t="s">
        <v>176</v>
      </c>
      <c r="D30" s="10" t="s">
        <v>166</v>
      </c>
      <c r="E30" s="41" t="s">
        <v>167</v>
      </c>
    </row>
    <row r="47" s="12" customFormat="1" ht="15" customHeight="1" x14ac:dyDescent="0.2"/>
    <row r="53" spans="1:27" s="38" customForma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row>
  </sheetData>
  <mergeCells count="2">
    <mergeCell ref="A1:F1"/>
    <mergeCell ref="A2:F2"/>
  </mergeCells>
  <phoneticPr fontId="10" type="noConversion"/>
  <hyperlinks>
    <hyperlink ref="E6" location="'Régions Risques physiques'!A1" display="Voir les valeurs attendues à l'onglet « Régions Risques physiques »" xr:uid="{F7A96BEE-BA39-4496-998A-F13B39BF5939}"/>
    <hyperlink ref="E10" location="'Tranches de RPV'!A1" display="Voir les valeurs attendues à l'onglet « Tranches de RPV »" xr:uid="{33139E72-CF86-41BE-976C-32B05450FADA}"/>
    <hyperlink ref="E21" location="'Régions Risques physiques'!A1" display="Voir les valeurs attendues à l'onglet « Régions Risques physiques »" xr:uid="{75A7A63E-A25B-416F-8C3E-A11C2F85DD92}"/>
    <hyperlink ref="E25" location="'Tranches de RPV'!A1" display="Voir les valeurs attendues à l'onglet « Tranches de RPV »" xr:uid="{A396C252-973C-4847-9716-3ECBCFB5A1D9}"/>
    <hyperlink ref="E12" location="'Indicateurs d’aléas et tranches'!A1" display="Voir les valeurs attendues à l'onglet « Indicateurs d'aléas et tranches »" xr:uid="{5B1D98B3-487A-49F6-8774-352BA0D70B63}"/>
    <hyperlink ref="E15" location="'Indicateurs d’aléas et tranches'!A1" display="Voir les précisions à l'onglet « Tranches et paramètres d'aléas »" xr:uid="{C3253367-ADFE-47F7-B2DD-C6A43B77BC10}"/>
    <hyperlink ref="E7" location="'Codes Expositions Actifs corpo.'!A1" display="Voir les valeurs attendues à l'onglet « Codes Expositions Actifs corpo. »" xr:uid="{3D85DC4B-A016-49E3-A39D-7E3E8CBC32AD}"/>
    <hyperlink ref="E8" location="'Codes Expositions Actifs corpo.'!A1" display="Voir les précisions à l'onglet « Codes Expositions Actifs corpo. »" xr:uid="{C4AB74CA-E3DC-4618-AEE5-6B5E039FA83D}"/>
    <hyperlink ref="E9" location="'Codes Expositions Actifs corpo.'!A1" display="Voir les précisions à l'onglet « Codes Expositions Actifs corpo. »" xr:uid="{B372AD27-C2A1-47BD-82B7-3AF8CC265FE1}"/>
    <hyperlink ref="E23" location="'Codes Expositions Actifs corpo.'!A1" display="Voir les précisions à l'onglet « Codes Expositions Actifs corpo. »" xr:uid="{2BC36FBC-054A-4506-9485-429AB8D1DA4D}"/>
    <hyperlink ref="E24" location="'Codes Expositions Actifs corpo.'!A1" display="Voir les précisions à l'onglet « Codes Expositions Actifs corpo. »" xr:uid="{9FED78BA-38C3-4D73-9A91-E743D4E5F728}"/>
    <hyperlink ref="E22" location="'Codes Expositions Actifs corpo.'!A1" display="Voir les valeurs attendues à l'onglet « Codes Expositions Actifs corpo. »" xr:uid="{6E5B0BA2-6EA9-490D-A86B-72FF564B3275}"/>
    <hyperlink ref="E27" location="'Indicateurs d’aléas et tranches'!A1" display="Voir les valeurs attendues à l'onglet « Indicateurs d'aléas et tranches »" xr:uid="{BF21E9CA-CDB1-440D-9935-FD8AB7298F51}"/>
    <hyperlink ref="E16" location="'Indicateurs d’aléas et tranches'!A1" display="Voir les précisions à l'onglet « Tranches et paramètres d'aléas »" xr:uid="{0DA78CB6-128B-4841-918A-3389B715CD89}"/>
    <hyperlink ref="E29" location="'Indicateurs d’aléas et tranches'!A1" display="Voir les précisions à l'onglet « Tranches et paramètres d'aléas »" xr:uid="{FE2FE82C-37AA-40D2-825A-FAB5814970C7}"/>
    <hyperlink ref="E30" location="'Indicateurs d’aléas et tranches'!A1" display="Voir les précisions à l'onglet « Tranches et paramètres d'aléas »" xr:uid="{260328C4-73E8-4D92-868C-39FF4F6DF3F1}"/>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4EE6-C46E-4C05-8B89-93C9E605BCE7}">
  <sheetPr>
    <tabColor theme="4" tint="0.39997558519241921"/>
  </sheetPr>
  <dimension ref="A1:F53"/>
  <sheetViews>
    <sheetView zoomScaleNormal="100" workbookViewId="0">
      <selection sqref="A1:F1"/>
    </sheetView>
  </sheetViews>
  <sheetFormatPr defaultColWidth="9.140625" defaultRowHeight="14.25" x14ac:dyDescent="0.2"/>
  <cols>
    <col min="1" max="1" width="12" style="12" customWidth="1"/>
    <col min="2" max="2" width="45" style="12" customWidth="1"/>
    <col min="3" max="3" width="82" style="12" customWidth="1"/>
    <col min="4" max="4" width="17.85546875" style="12" customWidth="1"/>
    <col min="5" max="5" width="73.140625" style="12" customWidth="1"/>
    <col min="6" max="6" width="2" style="12" customWidth="1"/>
    <col min="7" max="16384" width="9.140625" style="12"/>
  </cols>
  <sheetData>
    <row r="1" spans="1:6" s="14" customFormat="1" ht="15.75" x14ac:dyDescent="0.25">
      <c r="A1" s="273" t="s">
        <v>177</v>
      </c>
      <c r="B1" s="273"/>
      <c r="C1" s="273"/>
      <c r="D1" s="273"/>
      <c r="E1" s="273"/>
      <c r="F1" s="273"/>
    </row>
    <row r="2" spans="1:6" ht="262.5" customHeight="1" x14ac:dyDescent="0.2">
      <c r="A2" s="269" t="s">
        <v>178</v>
      </c>
      <c r="B2" s="269"/>
      <c r="C2" s="269"/>
      <c r="D2" s="269"/>
      <c r="E2" s="269"/>
      <c r="F2" s="269"/>
    </row>
    <row r="3" spans="1:6" ht="15" x14ac:dyDescent="0.25">
      <c r="A3" s="275" t="s">
        <v>179</v>
      </c>
      <c r="B3" s="275"/>
      <c r="C3" s="275"/>
      <c r="D3" s="275"/>
      <c r="E3" s="275"/>
      <c r="F3" s="275"/>
    </row>
    <row r="4" spans="1:6" ht="30" x14ac:dyDescent="0.25">
      <c r="A4" s="5" t="s">
        <v>17</v>
      </c>
      <c r="B4" s="5" t="s">
        <v>18</v>
      </c>
      <c r="C4" s="5" t="s">
        <v>19</v>
      </c>
      <c r="D4" s="5" t="s">
        <v>20</v>
      </c>
      <c r="E4" s="5" t="s">
        <v>21</v>
      </c>
    </row>
    <row r="5" spans="1:6" x14ac:dyDescent="0.2">
      <c r="A5" s="6">
        <v>1</v>
      </c>
      <c r="B5" s="7" t="s">
        <v>26</v>
      </c>
      <c r="C5" s="7" t="s">
        <v>27</v>
      </c>
      <c r="D5" s="7" t="s">
        <v>24</v>
      </c>
      <c r="E5" s="39" t="s">
        <v>158</v>
      </c>
    </row>
    <row r="6" spans="1:6" x14ac:dyDescent="0.2">
      <c r="A6" s="6">
        <v>2</v>
      </c>
      <c r="B6" s="7" t="s">
        <v>136</v>
      </c>
      <c r="C6" s="7" t="s">
        <v>137</v>
      </c>
      <c r="D6" s="10" t="s">
        <v>31</v>
      </c>
      <c r="E6" s="43" t="s">
        <v>138</v>
      </c>
    </row>
    <row r="7" spans="1:6" ht="28.5" x14ac:dyDescent="0.2">
      <c r="A7" s="6">
        <v>3</v>
      </c>
      <c r="B7" s="7" t="s">
        <v>139</v>
      </c>
      <c r="C7" s="7" t="s">
        <v>140</v>
      </c>
      <c r="D7" s="10" t="s">
        <v>24</v>
      </c>
      <c r="E7" s="43" t="s">
        <v>141</v>
      </c>
    </row>
    <row r="8" spans="1:6" ht="14.45" customHeight="1" x14ac:dyDescent="0.2">
      <c r="A8" s="6">
        <v>4</v>
      </c>
      <c r="B8" s="7" t="s">
        <v>142</v>
      </c>
      <c r="C8" s="7" t="s">
        <v>143</v>
      </c>
      <c r="D8" s="10" t="s">
        <v>24</v>
      </c>
      <c r="E8" s="43" t="s">
        <v>141</v>
      </c>
    </row>
    <row r="9" spans="1:6" ht="57" x14ac:dyDescent="0.2">
      <c r="A9" s="6">
        <v>5</v>
      </c>
      <c r="B9" s="7" t="s">
        <v>144</v>
      </c>
      <c r="C9" s="7" t="s">
        <v>145</v>
      </c>
      <c r="D9" s="10" t="s">
        <v>31</v>
      </c>
      <c r="E9" s="41" t="s">
        <v>802</v>
      </c>
    </row>
    <row r="10" spans="1:6" ht="71.25" x14ac:dyDescent="0.2">
      <c r="A10" s="6">
        <v>6</v>
      </c>
      <c r="B10" s="7" t="s">
        <v>147</v>
      </c>
      <c r="C10" s="7" t="s">
        <v>148</v>
      </c>
      <c r="D10" s="10" t="s">
        <v>24</v>
      </c>
      <c r="E10" s="48" t="s">
        <v>160</v>
      </c>
    </row>
    <row r="11" spans="1:6" x14ac:dyDescent="0.2">
      <c r="A11" s="6">
        <v>7</v>
      </c>
      <c r="B11" s="7" t="s">
        <v>180</v>
      </c>
      <c r="C11" s="7" t="s">
        <v>181</v>
      </c>
      <c r="D11" s="10" t="s">
        <v>31</v>
      </c>
      <c r="E11" s="39" t="s">
        <v>163</v>
      </c>
    </row>
    <row r="12" spans="1:6" ht="42.75" x14ac:dyDescent="0.2">
      <c r="A12" s="6">
        <v>8</v>
      </c>
      <c r="B12" s="7" t="s">
        <v>36</v>
      </c>
      <c r="C12" s="7" t="s">
        <v>150</v>
      </c>
      <c r="D12" s="10" t="s">
        <v>31</v>
      </c>
      <c r="E12" s="49"/>
    </row>
    <row r="13" spans="1:6" x14ac:dyDescent="0.2">
      <c r="A13" s="6">
        <v>9</v>
      </c>
      <c r="B13" s="7" t="s">
        <v>127</v>
      </c>
      <c r="C13" s="7" t="s">
        <v>128</v>
      </c>
      <c r="D13" s="10" t="s">
        <v>31</v>
      </c>
      <c r="E13" s="49"/>
    </row>
    <row r="14" spans="1:6" ht="28.5" x14ac:dyDescent="0.2">
      <c r="A14" s="6">
        <v>10</v>
      </c>
      <c r="B14" s="7" t="s">
        <v>182</v>
      </c>
      <c r="C14" s="7" t="s">
        <v>183</v>
      </c>
      <c r="D14" s="10" t="s">
        <v>166</v>
      </c>
      <c r="E14" s="41" t="s">
        <v>167</v>
      </c>
    </row>
    <row r="15" spans="1:6" s="38" customFormat="1" ht="28.5" x14ac:dyDescent="0.2">
      <c r="A15" s="6">
        <v>11</v>
      </c>
      <c r="B15" s="7" t="s">
        <v>184</v>
      </c>
      <c r="C15" s="7" t="s">
        <v>185</v>
      </c>
      <c r="D15" s="10" t="s">
        <v>166</v>
      </c>
      <c r="E15" s="41" t="s">
        <v>167</v>
      </c>
      <c r="F15" s="12"/>
    </row>
    <row r="16" spans="1:6" x14ac:dyDescent="0.2">
      <c r="A16" s="6">
        <v>12</v>
      </c>
      <c r="B16" s="7" t="s">
        <v>186</v>
      </c>
      <c r="C16" s="7" t="s">
        <v>187</v>
      </c>
      <c r="D16" s="10" t="s">
        <v>31</v>
      </c>
      <c r="E16" s="39" t="s">
        <v>188</v>
      </c>
    </row>
    <row r="17" spans="1:6" x14ac:dyDescent="0.2">
      <c r="A17" s="6">
        <v>13</v>
      </c>
      <c r="B17" s="7" t="s">
        <v>189</v>
      </c>
      <c r="C17" s="7" t="s">
        <v>190</v>
      </c>
      <c r="D17" s="10" t="s">
        <v>31</v>
      </c>
      <c r="E17" s="39" t="s">
        <v>188</v>
      </c>
    </row>
    <row r="20" spans="1:6" ht="15" x14ac:dyDescent="0.25">
      <c r="A20" s="275" t="s">
        <v>191</v>
      </c>
      <c r="B20" s="275"/>
      <c r="C20" s="275"/>
      <c r="D20" s="275"/>
      <c r="E20" s="275"/>
      <c r="F20" s="275"/>
    </row>
    <row r="21" spans="1:6" ht="30" x14ac:dyDescent="0.25">
      <c r="A21" s="5" t="s">
        <v>17</v>
      </c>
      <c r="B21" s="5" t="s">
        <v>18</v>
      </c>
      <c r="C21" s="5" t="s">
        <v>19</v>
      </c>
      <c r="D21" s="5" t="s">
        <v>20</v>
      </c>
      <c r="E21" s="5" t="s">
        <v>21</v>
      </c>
    </row>
    <row r="22" spans="1:6" x14ac:dyDescent="0.2">
      <c r="A22" s="6">
        <v>1</v>
      </c>
      <c r="B22" s="7" t="s">
        <v>26</v>
      </c>
      <c r="C22" s="7" t="s">
        <v>27</v>
      </c>
      <c r="D22" s="7" t="s">
        <v>24</v>
      </c>
      <c r="E22" s="39" t="s">
        <v>158</v>
      </c>
    </row>
    <row r="23" spans="1:6" x14ac:dyDescent="0.2">
      <c r="A23" s="6">
        <v>2</v>
      </c>
      <c r="B23" s="7" t="s">
        <v>136</v>
      </c>
      <c r="C23" s="7" t="s">
        <v>137</v>
      </c>
      <c r="D23" s="10" t="s">
        <v>31</v>
      </c>
      <c r="E23" s="43" t="s">
        <v>138</v>
      </c>
    </row>
    <row r="24" spans="1:6" ht="28.5" x14ac:dyDescent="0.2">
      <c r="A24" s="6">
        <v>3</v>
      </c>
      <c r="B24" s="7" t="s">
        <v>139</v>
      </c>
      <c r="C24" s="7" t="s">
        <v>140</v>
      </c>
      <c r="D24" s="10" t="s">
        <v>24</v>
      </c>
      <c r="E24" s="43" t="s">
        <v>141</v>
      </c>
    </row>
    <row r="25" spans="1:6" x14ac:dyDescent="0.2">
      <c r="A25" s="6">
        <v>4</v>
      </c>
      <c r="B25" s="7" t="s">
        <v>142</v>
      </c>
      <c r="C25" s="7" t="s">
        <v>143</v>
      </c>
      <c r="D25" s="10" t="s">
        <v>24</v>
      </c>
      <c r="E25" s="43" t="s">
        <v>141</v>
      </c>
    </row>
    <row r="26" spans="1:6" ht="85.5" x14ac:dyDescent="0.2">
      <c r="A26" s="6">
        <v>5</v>
      </c>
      <c r="B26" s="7" t="s">
        <v>144</v>
      </c>
      <c r="C26" s="7" t="s">
        <v>145</v>
      </c>
      <c r="D26" s="10" t="s">
        <v>31</v>
      </c>
      <c r="E26" s="41" t="s">
        <v>171</v>
      </c>
    </row>
    <row r="27" spans="1:6" ht="99.75" x14ac:dyDescent="0.2">
      <c r="A27" s="6">
        <v>6</v>
      </c>
      <c r="B27" s="7" t="s">
        <v>147</v>
      </c>
      <c r="C27" s="7" t="s">
        <v>148</v>
      </c>
      <c r="D27" s="10" t="s">
        <v>24</v>
      </c>
      <c r="E27" s="48" t="s">
        <v>172</v>
      </c>
    </row>
    <row r="28" spans="1:6" x14ac:dyDescent="0.2">
      <c r="A28" s="6">
        <v>7</v>
      </c>
      <c r="B28" s="7" t="s">
        <v>180</v>
      </c>
      <c r="C28" s="7" t="s">
        <v>181</v>
      </c>
      <c r="D28" s="10" t="s">
        <v>31</v>
      </c>
      <c r="E28" s="39" t="s">
        <v>163</v>
      </c>
    </row>
    <row r="29" spans="1:6" ht="99.75" x14ac:dyDescent="0.2">
      <c r="A29" s="6">
        <v>8</v>
      </c>
      <c r="B29" s="7" t="s">
        <v>36</v>
      </c>
      <c r="C29" s="7" t="s">
        <v>174</v>
      </c>
      <c r="D29" s="10" t="s">
        <v>31</v>
      </c>
      <c r="E29" s="48" t="s">
        <v>175</v>
      </c>
    </row>
    <row r="30" spans="1:6" ht="28.5" x14ac:dyDescent="0.2">
      <c r="A30" s="6">
        <v>9</v>
      </c>
      <c r="B30" s="7" t="s">
        <v>182</v>
      </c>
      <c r="C30" s="7" t="s">
        <v>183</v>
      </c>
      <c r="D30" s="10" t="s">
        <v>166</v>
      </c>
      <c r="E30" s="41" t="s">
        <v>167</v>
      </c>
    </row>
    <row r="31" spans="1:6" ht="28.5" x14ac:dyDescent="0.2">
      <c r="A31" s="6">
        <v>10</v>
      </c>
      <c r="B31" s="7" t="s">
        <v>184</v>
      </c>
      <c r="C31" s="7" t="s">
        <v>185</v>
      </c>
      <c r="D31" s="10" t="s">
        <v>166</v>
      </c>
      <c r="E31" s="41" t="s">
        <v>167</v>
      </c>
    </row>
    <row r="32" spans="1:6" x14ac:dyDescent="0.2">
      <c r="A32" s="6">
        <v>11</v>
      </c>
      <c r="B32" s="7" t="s">
        <v>186</v>
      </c>
      <c r="C32" s="7" t="s">
        <v>187</v>
      </c>
      <c r="D32" s="10" t="s">
        <v>31</v>
      </c>
      <c r="E32" s="39" t="s">
        <v>188</v>
      </c>
    </row>
    <row r="33" spans="1:5" x14ac:dyDescent="0.2">
      <c r="A33" s="6">
        <v>12</v>
      </c>
      <c r="B33" s="7" t="s">
        <v>189</v>
      </c>
      <c r="C33" s="7" t="s">
        <v>192</v>
      </c>
      <c r="D33" s="10" t="s">
        <v>31</v>
      </c>
      <c r="E33" s="39" t="s">
        <v>188</v>
      </c>
    </row>
    <row r="47" spans="1:5" ht="14.45" customHeight="1" x14ac:dyDescent="0.2"/>
    <row r="53" spans="1:6" s="38" customFormat="1" x14ac:dyDescent="0.2">
      <c r="A53" s="12"/>
      <c r="B53" s="12"/>
      <c r="C53" s="12"/>
      <c r="D53" s="12"/>
      <c r="E53" s="12"/>
      <c r="F53" s="12"/>
    </row>
  </sheetData>
  <mergeCells count="4">
    <mergeCell ref="A1:F1"/>
    <mergeCell ref="A2:F2"/>
    <mergeCell ref="A3:F3"/>
    <mergeCell ref="A20:F20"/>
  </mergeCells>
  <phoneticPr fontId="10" type="noConversion"/>
  <hyperlinks>
    <hyperlink ref="E9" location="'Tranches de RPV'!A1" display="Voir les valeurs attendues à l'onglet « Tranches de RPV »" xr:uid="{FD2823DA-7324-4047-9FBD-8651AF1F6630}"/>
    <hyperlink ref="E26" location="'Tranches de RPV'!A1" display="Voir les valeurs attendues à l'onglet « Tranches de RPV »" xr:uid="{DF3B0020-A4BC-44AD-B99D-220EA089FB3C}"/>
    <hyperlink ref="E5" location="'Régions Risques physiques'!A1" display="Voir les valeurs attendues à l'onglet « Régions Risques physiques »" xr:uid="{3593675A-7450-4C97-8523-BD56876FD553}"/>
    <hyperlink ref="E6" location="'Codes Expositions Actifs corpo.'!A1" display="Voir les valeurs attendues à l'onglet « Codes Expositions Actifs corpo. »" xr:uid="{B5E7559F-799F-4097-B1E6-C6E94DB625C7}"/>
    <hyperlink ref="E7" location="'Codes Expositions Actifs corpo.'!A1" display="Voir les précisions à l'onglet « Codes Expositions Actifs corpo. »" xr:uid="{5190EFDF-1B97-46F1-A845-F3836599496D}"/>
    <hyperlink ref="E8" location="'Codes Expositions Actifs corpo.'!A1" display="Voir les précisions à l'onglet « Codes Expositions Actifs corpo. »" xr:uid="{0103F74F-26D4-415A-A5CF-50A5EFA96E4E}"/>
    <hyperlink ref="E11" location="'Indicateurs d’aléas et tranches'!A1" display="Voir les valeurs attendues à l'onglet « Indicateurs d'aléas et tranches »" xr:uid="{ABC070BC-D017-47EE-BCDB-9B075B9F4990}"/>
    <hyperlink ref="E15:E17" location="'Indicateurs d’aléas et tranches'!A1" display="Voir les précisions à l'onglet « Tranches et paramètres d'aléas »" xr:uid="{0D89EF00-0C63-4009-95B9-65F307AB3968}"/>
    <hyperlink ref="E22" location="'Régions Risques physiques'!A1" display="Voir les valeurs attendues à l'onglet « Régions Risques physiques »" xr:uid="{54237FEE-EE4E-4329-852E-796103D04177}"/>
    <hyperlink ref="E28" location="'Indicateurs d’aléas et tranches'!A1" display="Voir les valeurs attendues à l'onglet « Indicateurs d'aléas et tranches »" xr:uid="{83F79A59-DCAF-4A15-8242-0109A3AED55A}"/>
    <hyperlink ref="E31:E33" location="'Indicateurs d’aléas et tranches'!A1" display="Voir les précisions à l'onglet « Tranches et paramètres d'aléas »" xr:uid="{F60180E1-F6F3-4E76-AC1F-117F3D0B4931}"/>
    <hyperlink ref="E23" location="'Codes Expositions Actifs corpo.'!A1" display="Voir les valeurs attendues à l'onglet « Codes Expositions Actifs corpo. »" xr:uid="{3671F2C8-FB2D-4166-B4C7-1F4487894660}"/>
    <hyperlink ref="E24" location="'Codes Expositions Actifs corpo.'!A1" display="Voir les précisions à l'onglet « Codes Expositions Actifs corpo. »" xr:uid="{0A447B71-3494-4666-A351-2B8FF1FFF8E4}"/>
    <hyperlink ref="E25" location="'Codes Expositions Actifs corpo.'!A1" display="Voir les précisions à l'onglet « Codes Expositions Actifs corpo. »" xr:uid="{8F67FC8F-DE46-4826-BFBE-2027B8D779F4}"/>
    <hyperlink ref="E14" location="'Indicateurs d’aléas et tranches'!A1" display="Voir les précisions à l'onglet « Tranches et paramètres d'aléas »" xr:uid="{62CF588C-726A-4AC6-9B89-66F06C36F7B5}"/>
    <hyperlink ref="E15" location="'Indicateurs d’aléas et tranches'!A1" display="Voir les précisions à l'onglet « Tranches et paramètres d'aléas »" xr:uid="{E0680FEF-0A3C-4FA6-9E1E-3EC7D4CF358C}"/>
    <hyperlink ref="E30" location="'Indicateurs d’aléas et tranches'!A1" display="Voir les précisions à l'onglet « Tranches et paramètres d'aléas »" xr:uid="{4D92BBB3-16BF-4F4B-8F00-308C9C5C7BA7}"/>
    <hyperlink ref="E31" location="'Indicateurs d’aléas et tranches'!A1" display="Voir les précisions à l'onglet « Tranches et paramètres d'aléas »" xr:uid="{55326CC9-9BA2-48C8-A975-548696EF83E7}"/>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a244423-8296-4638-a455-97eee7008da3" ContentTypeId="0x0101004C081EED9C90B54F98FF06E55CA4DAAA38" PreviousValue="false" LastSyncTimeStamp="2022-10-06T04:41:23.773Z"/>
</file>

<file path=customXml/item2.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OsfiSupervisoryArea xmlns="8b829937-365a-4b64-bbaa-30c6f9eee2b9" xsi:nil="true"/>
    <pd5e1fd5a7e64ff28ea28d0be5cac3eb xmlns="fecb3a15-ec4f-4650-8ab4-18722f579a21">
      <Terms xmlns="http://schemas.microsoft.com/office/infopath/2007/PartnerControls"/>
    </pd5e1fd5a7e64ff28ea28d0be5cac3eb>
    <OsfiSensitivity xmlns="fecb3a15-ec4f-4650-8ab4-18722f579a21">Unclassified</OsfiSensitivity>
    <OsfiSent xmlns="fecb3a15-ec4f-4650-8ab4-18722f579a21" xsi:nil="true"/>
    <TaxCatchAll xmlns="fecb3a15-ec4f-4650-8ab4-18722f579a21">
      <Value>16</Value>
      <Value>100</Value>
      <Value>154</Value>
      <Value>5</Value>
      <Value>7</Value>
      <Value>173</Value>
      <Value>174</Value>
      <Value>3</Value>
      <Value>172</Value>
      <Value>1</Value>
      <Value>175</Value>
    </TaxCatchAll>
    <OsfiAuthor xmlns="fecb3a15-ec4f-4650-8ab4-18722f579a21">
      <UserInfo>
        <DisplayName>i:0#.f|membership|mahmood.alaghmandan@osfi-bsif.gc.ca,#i:0#.f|membership|mahmood.alaghmandan@osfi-bsif.gc.ca,#Mahmood.Alaghmandan@osfi-bsif.gc.ca,#mahmood.alaghmandan@osfi-bsif.gc.ca,#Alaghmandan, Mahmood,#,#350 - Climate Risk Division,#Specialist (3389)</DisplayName>
        <AccountId>284</AccountId>
        <AccountType/>
      </UserInfo>
      <UserInfo>
        <DisplayName>i:0#.f|membership|meghal.arora@osfi-bsif.gc.ca,#i:0#.f|membership|meghal.arora@osfi-bsif.gc.ca,#Meghal.Arora@osfi-bsif.gc.ca,#meghal.arora@osfi-bsif.gc.ca,#Arora, Meghal,#,#350 - Climate Risk Division,#Principal Analyst (3497)</DisplayName>
        <AccountId>286</AccountId>
        <AccountType/>
      </UserInfo>
      <UserInfo>
        <DisplayName>i:0#.f|membership|brett.lindsay@osfi-bsif.gc.ca,#i:0#.f|membership|brett.lindsay@osfi-bsif.gc.ca,#Brett.Lindsay@osfi-bsif.gc.ca,#Brett.Lindsay@osfi-bsif.gc.ca,#Lindsay, Brett,#,#350 - Climate Risk Division,#Senior Manager (3122)</DisplayName>
        <AccountId>271</AccountId>
        <AccountType/>
      </UserInfo>
      <UserInfo>
        <DisplayName>i:0#.f|membership|stevan.manokaran@osfi-bsif.gc.ca,#i:0#.f|membership|stevan.manokaran@osfi-bsif.gc.ca,#Stevan.Manokaran@osfi-bsif.gc.ca,#stevan.manokaran@osfi-bsif.gc.ca,#Manokaran, Stevan,#,#350 - Climate Risk Division,#Principal Analyst (4070)</DisplayName>
        <AccountId>279</AccountId>
        <AccountType/>
      </UserInfo>
      <UserInfo>
        <DisplayName>i:0#.f|membership|olga.streltchenko@osfi-bsif.gc.ca,#i:0#.f|membership|olga.streltchenko@osfi-bsif.gc.ca,#Olga.Streltchenko@osfi-bsif.gc.ca,#olga.streltchenko@osfi-bsif.gc.ca,#Streltchenko, Olga,#,#350 - Climate Risk Division,#Director (3051)</DisplayName>
        <AccountId>278</AccountId>
        <AccountType/>
      </UserInfo>
    </OsfiAuthor>
    <l3ddcbf70d1346efa991b9cec7ac2488 xmlns="8b829937-365a-4b64-bbaa-30c6f9eee2b9">
      <Terms xmlns="http://schemas.microsoft.com/office/infopath/2007/PartnerControls">
        <TermInfo xmlns="http://schemas.microsoft.com/office/infopath/2007/PartnerControls">
          <TermName xmlns="http://schemas.microsoft.com/office/infopath/2007/PartnerControls">Climate Risk</TermName>
          <TermId xmlns="http://schemas.microsoft.com/office/infopath/2007/PartnerControls">3c5bd556-4a97-4c5d-a740-4aa32ccd3976</TermId>
        </TermInfo>
      </Terms>
    </l3ddcbf70d1346efa991b9cec7ac2488>
    <OsfiLanguage xmlns="fecb3a15-ec4f-4650-8ab4-18722f579a21">French</OsfiLanguage>
    <OsfiLivelinkID xmlns="fecb3a15-ec4f-4650-8ab4-18722f579a21" xsi:nil="true"/>
    <OsfiCc xmlns="fecb3a15-ec4f-4650-8ab4-18722f579a21" xsi:nil="true"/>
    <OsfiEmailFrom xmlns="fecb3a15-ec4f-4650-8ab4-18722f579a21" xsi:nil="true"/>
    <OsfiExternalAuthor xmlns="fecb3a15-ec4f-4650-8ab4-18722f579a21" xsi:nil="true"/>
    <OsfiCalendarYear xmlns="fecb3a15-ec4f-4650-8ab4-18722f579a21">2024</OsfiCalendarYear>
    <OsfiCheckedOutDate xmlns="fecb3a15-ec4f-4650-8ab4-18722f579a21" xsi:nil="true"/>
    <OsfiRiskAssessmentPhase xmlns="fecb3a15-ec4f-4650-8ab4-18722f579a21">5 - Complete Documentation</OsfiRiskAssessmentPhase>
    <OsfiApprovedBy xmlns="fecb3a15-ec4f-4650-8ab4-18722f579a21" xsi:nil="true"/>
    <OsfiAttachment xmlns="fecb3a15-ec4f-4650-8ab4-18722f579a21">false</OsfiAttachment>
    <OsfiTo xmlns="fecb3a15-ec4f-4650-8ab4-18722f579a21" xsi:nil="true"/>
    <OsfiReceived xmlns="fecb3a15-ec4f-4650-8ab4-18722f579a21" xsi:nil="true"/>
    <fc113c14c0e54f079b941e03fbdf340b xmlns="8b829937-365a-4b64-bbaa-30c6f9eee2b9">
      <Terms xmlns="http://schemas.microsoft.com/office/infopath/2007/PartnerControls"/>
    </fc113c14c0e54f079b941e03fbdf340b>
    <p213ed7f1c384e76b1e6db419627f072 xmlns="8b829937-365a-4b64-bbaa-30c6f9eee2b9">
      <Terms xmlns="http://schemas.microsoft.com/office/infopath/2007/PartnerControls">
        <TermInfo xmlns="http://schemas.microsoft.com/office/infopath/2007/PartnerControls">
          <TermName xmlns="http://schemas.microsoft.com/office/infopath/2007/PartnerControls">2023/24</TermName>
          <TermId xmlns="http://schemas.microsoft.com/office/infopath/2007/PartnerControls">01c583ef-d13c-488e-9ee9-4f6afee82f57</TermId>
        </TermInfo>
      </Terms>
    </p213ed7f1c384e76b1e6db419627f072>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Conduct Cross System Review</TermName>
          <TermId xmlns="http://schemas.microsoft.com/office/infopath/2007/PartnerControls">3bea5a2e-bde7-4615-8def-c65feeeba98b</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k5f8aeaceeb7434cbd9becc33a65ad3e xmlns="8b829937-365a-4b64-bbaa-30c6f9eee2b9">
      <Terms xmlns="http://schemas.microsoft.com/office/infopath/2007/PartnerControls">
        <TermInfo xmlns="http://schemas.microsoft.com/office/infopath/2007/PartnerControls">
          <TermName xmlns="http://schemas.microsoft.com/office/infopath/2007/PartnerControls">All Sectors</TermName>
          <TermId xmlns="http://schemas.microsoft.com/office/infopath/2007/PartnerControls">004d4b82-2034-41c3-bb34-0429cd22f9a7</TermId>
        </TermInfo>
      </Terms>
    </k5f8aeaceeb7434cbd9becc33a65ad3e>
    <a36c359446dc4635be72f7f662985508 xmlns="8b829937-365a-4b64-bbaa-30c6f9eee2b9">
      <Terms xmlns="http://schemas.microsoft.com/office/infopath/2007/PartnerControls">
        <TermInfo xmlns="http://schemas.microsoft.com/office/infopath/2007/PartnerControls">
          <TermName xmlns="http://schemas.microsoft.com/office/infopath/2007/PartnerControls">Climate Change</TermName>
          <TermId xmlns="http://schemas.microsoft.com/office/infopath/2007/PartnerControls">85445a8d-eff7-4c65-8c31-93b34a1584d5</TermId>
        </TermInfo>
        <TermInfo xmlns="http://schemas.microsoft.com/office/infopath/2007/PartnerControls">
          <TermName xmlns="http://schemas.microsoft.com/office/infopath/2007/PartnerControls">Stress Testing</TermName>
          <TermId xmlns="http://schemas.microsoft.com/office/infopath/2007/PartnerControls">92d0e7f5-babf-49ec-bc8a-dc80cec03810</TermId>
        </TermInfo>
      </Terms>
    </a36c359446dc4635be72f7f662985508>
    <OsfiLocation xmlns="8b829937-365a-4b64-bbaa-30c6f9eee2b9">All OSFI Locations</OsfiLocation>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ecb3a15-ec4f-4650-8ab4-18722f579a21">F210-782714869-11435</_dlc_DocId>
    <_dlc_DocIdUrl xmlns="fecb3a15-ec4f-4650-8ab4-18722f579a21">
      <Url>https://011gc.sharepoint.com/sites/espace-initiatives/_layouts/15/DocIdRedir.aspx?ID=F210-782714869-11435</Url>
      <Description>F210-782714869-11435</Description>
    </_dlc_DocIdUrl>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Climate Risk Hub (350000)</TermName>
          <TermId xmlns="http://schemas.microsoft.com/office/infopath/2007/PartnerControls">e17ac2d6-ea58-4c19-9ae0-914e45269e58</TermId>
        </TermInfo>
      </Terms>
    </fac5efe5e83a4438a828c68fc664b01b>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Results" ma:contentTypeID="0x0101004C081EED9C90B54F98FF06E55CA4DAAA38003F991B5405442949AB65689F223CFDEC" ma:contentTypeVersion="9" ma:contentTypeDescription="Create a new document." ma:contentTypeScope="" ma:versionID="9da47fd4fd22505a2a279a20e9cb5c15">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55a167976024f943799116619944b37a"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k5f8aeaceeb7434cbd9becc33a65ad3e" minOccurs="0"/>
                <xsd:element ref="ns4:fc113c14c0e54f079b941e03fbdf340b" minOccurs="0"/>
                <xsd:element ref="ns4:OsfiPeerGroup" minOccurs="0"/>
                <xsd:element ref="ns4:OsfiLocation" minOccurs="0"/>
                <xsd:element ref="ns4:OsfiSupervisoryArea" minOccurs="0"/>
                <xsd:element ref="ns4:a36c359446dc4635be72f7f662985508" minOccurs="0"/>
                <xsd:element ref="ns2:OsfiRiskAssessmentPhase"/>
                <xsd:element ref="ns2:pd5e1fd5a7e64ff28ea28d0be5cac3eb" minOccurs="0"/>
                <xsd:element ref="ns4:p213ed7f1c384e76b1e6db419627f072"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OsfiRiskAssessmentPhase" ma:index="49" ma:displayName="Risk Assessment Phase" ma:internalName="OsfiRiskAssessmentPhase" ma:readOnly="false">
      <xsd:simpleType>
        <xsd:restriction base="dms:Choice">
          <xsd:enumeration value="1 - Plan"/>
          <xsd:enumeration value="2 - Gather Information"/>
          <xsd:enumeration value="3 - Conduct Meetings"/>
          <xsd:enumeration value="4 - Conduct Analysis"/>
          <xsd:enumeration value="5 - Complete Documentation"/>
          <xsd:enumeration value="6 - External Reporting"/>
        </xsd:restriction>
      </xsd:simpleType>
    </xsd:element>
    <xsd:element name="pd5e1fd5a7e64ff28ea28d0be5cac3eb" ma:index="5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k5f8aeaceeb7434cbd9becc33a65ad3e" ma:index="40"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Location" ma:index="45" nillable="true" ma:displayName="OSFI Location" ma:format="Dropdown" ma:hidden="true" ma:internalName="OsfiLocation" ma:readOnly="true">
      <xsd:simpleType>
        <xsd:restriction base="dms:Choice">
          <xsd:enumeration value="All OSFI Locations"/>
          <xsd:enumeration value="Montreal"/>
          <xsd:enumeration value="Ottawa"/>
          <xsd:enumeration value="Toronto"/>
          <xsd:enumeration value="Vancouver"/>
        </xsd:restriction>
      </xsd:simpleType>
    </xsd:element>
    <xsd:element name="OsfiSupervisoryArea" ma:index="46"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a36c359446dc4635be72f7f662985508" ma:index="47"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p213ed7f1c384e76b1e6db419627f072" ma:index="52" nillable="true" ma:taxonomy="true" ma:internalName="p213ed7f1c384e76b1e6db419627f072" ma:taxonomyFieldName="OsfiFiscalPeriod" ma:displayName="Fiscal Period" ma:readOnly="true" ma:fieldId="{9213ed7f-1c38-4e76-b1e6-db419627f072}" ma:taxonomyMulti="true" ma:sspId="5a244423-8296-4638-a455-97eee7008da3" ma:termSetId="ba59d63d-03ce-4d91-83ae-8d09cc29681b" ma:anchorId="00000000-0000-0000-0000-000000000000" ma:open="false" ma:isKeyword="false">
      <xsd:complexType>
        <xsd:sequence>
          <xsd:element ref="pc:Terms" minOccurs="0" maxOccurs="1"/>
        </xsd:sequence>
      </xsd:complexType>
    </xsd:element>
    <xsd:element name="l3ddcbf70d1346efa991b9cec7ac2488" ma:index="54"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16445C-107B-40EB-98CA-DB7B8BE7F74E}">
  <ds:schemaRefs>
    <ds:schemaRef ds:uri="Microsoft.SharePoint.Taxonomy.ContentTypeSync"/>
  </ds:schemaRefs>
</ds:datastoreItem>
</file>

<file path=customXml/itemProps2.xml><?xml version="1.0" encoding="utf-8"?>
<ds:datastoreItem xmlns:ds="http://schemas.openxmlformats.org/officeDocument/2006/customXml" ds:itemID="{061025A7-99A1-4AE0-A4B8-D8D9FF6C7D22}">
  <ds:schemaRefs>
    <ds:schemaRef ds:uri="http://purl.org/dc/terms/"/>
    <ds:schemaRef ds:uri="http://schemas.microsoft.com/office/infopath/2007/PartnerControls"/>
    <ds:schemaRef ds:uri="http://schemas.microsoft.com/office/2006/documentManagement/types"/>
    <ds:schemaRef ds:uri="http://schemas.microsoft.com/sharepoint/v3"/>
    <ds:schemaRef ds:uri="http://schemas.openxmlformats.org/package/2006/metadata/core-properties"/>
    <ds:schemaRef ds:uri="http://www.w3.org/XML/1998/namespace"/>
    <ds:schemaRef ds:uri="8b829937-365a-4b64-bbaa-30c6f9eee2b9"/>
    <ds:schemaRef ds:uri="f5a7e35f-036f-43ba-9bd6-dfccb735f6f0"/>
    <ds:schemaRef ds:uri="http://purl.org/dc/elements/1.1/"/>
    <ds:schemaRef ds:uri="fecb3a15-ec4f-4650-8ab4-18722f579a2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E078362-1225-47DF-8A91-70EDA6811A61}">
  <ds:schemaRefs>
    <ds:schemaRef ds:uri="http://schemas.microsoft.com/sharepoint/events"/>
  </ds:schemaRefs>
</ds:datastoreItem>
</file>

<file path=customXml/itemProps4.xml><?xml version="1.0" encoding="utf-8"?>
<ds:datastoreItem xmlns:ds="http://schemas.openxmlformats.org/officeDocument/2006/customXml" ds:itemID="{E6166E5A-EA22-411F-915C-0EB1887138CA}">
  <ds:schemaRefs>
    <ds:schemaRef ds:uri="http://schemas.microsoft.com/sharepoint/v3/contenttype/forms"/>
  </ds:schemaRefs>
</ds:datastoreItem>
</file>

<file path=customXml/itemProps5.xml><?xml version="1.0" encoding="utf-8"?>
<ds:datastoreItem xmlns:ds="http://schemas.openxmlformats.org/officeDocument/2006/customXml" ds:itemID="{B1BD2DDB-F93F-4859-9A7D-A5AF16034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Instructions générales</vt:lpstr>
      <vt:lpstr>Identification</vt:lpstr>
      <vt:lpstr>Risque de crédit</vt:lpstr>
      <vt:lpstr>Risque de marché Act. ordin.</vt:lpstr>
      <vt:lpstr>Risque de marché Obl. sociétés</vt:lpstr>
      <vt:lpstr>Risque de transition Immobilier</vt:lpstr>
      <vt:lpstr>Synthèse Immobilier</vt:lpstr>
      <vt:lpstr>Risque d’inondation</vt:lpstr>
      <vt:lpstr>Risque de feu de forêt</vt:lpstr>
      <vt:lpstr>Secteurs</vt:lpstr>
      <vt:lpstr>Régions Transition</vt:lpstr>
      <vt:lpstr>Tranches de qualité de crédit</vt:lpstr>
      <vt:lpstr>Catégories d’actifs Transition</vt:lpstr>
      <vt:lpstr>Régions Risques physiques</vt:lpstr>
      <vt:lpstr>Codes Expositions Actifs corpo.</vt:lpstr>
      <vt:lpstr>Tranches de RPV</vt:lpstr>
      <vt:lpstr>Indicateurs d’aléas et tranches</vt:lpstr>
      <vt:lpstr>Exemple Risque de crédit</vt:lpstr>
      <vt:lpstr>Exemple Risque de marché OdS</vt:lpstr>
      <vt:lpstr>Exemple Transition Immo</vt:lpstr>
      <vt:lpstr>Exemple Risque d’inondation</vt:lpstr>
      <vt:lpstr>Exemple Risque de feu de forêt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Exercice normalisé d'analyse de scénarios climatiques de 2024</dc:title>
  <dc:subject/>
  <dc:creator>re-webmaster@osfi-bsif.gc.ca</dc:creator>
  <cp:keywords/>
  <dc:description/>
  <cp:lastModifiedBy>Manokaran, Stevan</cp:lastModifiedBy>
  <cp:revision/>
  <dcterms:created xsi:type="dcterms:W3CDTF">2023-08-14T19:00:20Z</dcterms:created>
  <dcterms:modified xsi:type="dcterms:W3CDTF">2025-01-09T20:23:43Z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0x0101004C081EED9C90B54F98FF06E55CA4DAAA38003F991B5405442949AB65689F223CFDEC</vt:lpwstr>
  </property>
  <property fmtid="{D5CDD505-2E9C-101B-9397-08002B2CF9AE}" pid="3" name="OsfiBusinessProcess">
    <vt:lpwstr>100</vt:lpwstr>
  </property>
  <property fmtid="{D5CDD505-2E9C-101B-9397-08002B2CF9AE}" pid="4" name="OsfiFIName">
    <vt:lpwstr/>
  </property>
  <property fmtid="{D5CDD505-2E9C-101B-9397-08002B2CF9AE}" pid="5" name="OsfiSubFunction">
    <vt:lpwstr>1</vt:lpwstr>
  </property>
  <property fmtid="{D5CDD505-2E9C-101B-9397-08002B2CF9AE}" pid="6" name="OsfiFiscalPeriod">
    <vt:lpwstr>154;#2023/24|01c583ef-d13c-488e-9ee9-4f6afee82f57</vt:lpwstr>
  </property>
  <property fmtid="{D5CDD505-2E9C-101B-9397-08002B2CF9AE}" pid="7" name="OsfiIndustryType">
    <vt:lpwstr>16;#All Sectors|004d4b82-2034-41c3-bb34-0429cd22f9a7</vt:lpwstr>
  </property>
  <property fmtid="{D5CDD505-2E9C-101B-9397-08002B2CF9AE}" pid="8" name="OsfiSupervisoryAreaMM">
    <vt:lpwstr>172</vt:lpwstr>
  </property>
  <property fmtid="{D5CDD505-2E9C-101B-9397-08002B2CF9AE}" pid="9" name="OsfiFITopics">
    <vt:lpwstr>173;#Climate Change|85445a8d-eff7-4c65-8c31-93b34a1584d5;#175;#Stress Testing|92d0e7f5-babf-49ec-bc8a-dc80cec03810</vt:lpwstr>
  </property>
  <property fmtid="{D5CDD505-2E9C-101B-9397-08002B2CF9AE}" pid="10" name="OsfiPAA">
    <vt:lpwstr>7</vt:lpwstr>
  </property>
  <property fmtid="{D5CDD505-2E9C-101B-9397-08002B2CF9AE}" pid="11" name="OsfiFunction">
    <vt:lpwstr>3</vt:lpwstr>
  </property>
  <property fmtid="{D5CDD505-2E9C-101B-9397-08002B2CF9AE}" pid="12" name="_dlc_DocIdItemGuid">
    <vt:lpwstr>7a77901a-c2f4-40e5-bcc6-0ccdbeab2166</vt:lpwstr>
  </property>
  <property fmtid="{D5CDD505-2E9C-101B-9397-08002B2CF9AE}" pid="13" name="OsfiSubProgram">
    <vt:lpwstr>5;#|a694271e-cd62-469f-9658-7f38260ca444</vt:lpwstr>
  </property>
  <property fmtid="{D5CDD505-2E9C-101B-9397-08002B2CF9AE}" pid="14" name="OsfiCostCentre">
    <vt:lpwstr>174;#Climate Risk Hub (350000)|e17ac2d6-ea58-4c19-9ae0-914e45269e58</vt:lpwstr>
  </property>
  <property fmtid="{D5CDD505-2E9C-101B-9397-08002B2CF9AE}" pid="15" name="b68f0f40a9244f46b7ca0f5019c2a784">
    <vt:lpwstr>|a694271e-cd62-469f-9658-7f38260ca444</vt:lpwstr>
  </property>
  <property fmtid="{D5CDD505-2E9C-101B-9397-08002B2CF9AE}" pid="16" name="OsfiFIExternalOrganization">
    <vt:lpwstr/>
  </property>
  <property fmtid="{D5CDD505-2E9C-101B-9397-08002B2CF9AE}" pid="17" name="MediaServiceImageTags">
    <vt:lpwstr/>
  </property>
  <property fmtid="{D5CDD505-2E9C-101B-9397-08002B2CF9AE}" pid="18" name="lcf76f155ced4ddcb4097134ff3c332f">
    <vt:lpwstr/>
  </property>
</Properties>
</file>